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Center Operations\2016 Round 3 MEP State Competitions\Website Information\"/>
    </mc:Choice>
  </mc:AlternateContent>
  <bookViews>
    <workbookView xWindow="0" yWindow="0" windowWidth="23040" windowHeight="7665" activeTab="2"/>
  </bookViews>
  <sheets>
    <sheet name="Summary Table" sheetId="1" r:id="rId1"/>
    <sheet name="Revenue Description" sheetId="3" r:id="rId2"/>
    <sheet name="Expense Narrative" sheetId="2" r:id="rId3"/>
  </sheets>
  <definedNames>
    <definedName name="_xlnm.Print_Area" localSheetId="2">'Expense Narrative'!$A$1:$J$96</definedName>
    <definedName name="_xlnm.Print_Area" localSheetId="1">'Revenue Description'!$A$1:$A$29</definedName>
    <definedName name="_xlnm.Print_Area" localSheetId="0">'Summary Table'!$A$1:$G$33</definedName>
  </definedNames>
  <calcPr calcId="152511" iterate="1"/>
</workbook>
</file>

<file path=xl/calcChain.xml><?xml version="1.0" encoding="utf-8"?>
<calcChain xmlns="http://schemas.openxmlformats.org/spreadsheetml/2006/main">
  <c r="H14" i="2" l="1"/>
  <c r="I13" i="2"/>
  <c r="G14" i="2"/>
  <c r="F14" i="2"/>
  <c r="H85" i="2" l="1"/>
  <c r="G85" i="2"/>
  <c r="F85" i="2"/>
  <c r="I60" i="2"/>
  <c r="H61" i="2"/>
  <c r="F61" i="2"/>
  <c r="I22" i="2"/>
  <c r="I5" i="2"/>
  <c r="E29" i="1"/>
  <c r="D29" i="1"/>
  <c r="B29" i="1"/>
  <c r="E28" i="1"/>
  <c r="D28" i="1"/>
  <c r="B28" i="1"/>
  <c r="E27" i="1"/>
  <c r="D27" i="1"/>
  <c r="B27" i="1"/>
  <c r="E26" i="1"/>
  <c r="D26" i="1"/>
  <c r="B26" i="1"/>
  <c r="E25" i="1"/>
  <c r="D25" i="1"/>
  <c r="B25" i="1"/>
  <c r="E24" i="1"/>
  <c r="D24" i="1"/>
  <c r="B24" i="1"/>
  <c r="D22" i="1"/>
  <c r="B22" i="1"/>
  <c r="D21" i="1"/>
  <c r="B21" i="1"/>
  <c r="D20" i="1"/>
  <c r="B20" i="1"/>
  <c r="D19" i="1"/>
  <c r="B19" i="1"/>
  <c r="B11" i="1"/>
  <c r="I85" i="2" l="1"/>
  <c r="I80" i="2" l="1"/>
  <c r="I81" i="2"/>
  <c r="G61" i="2"/>
  <c r="D17" i="1" s="1"/>
  <c r="I56" i="2"/>
  <c r="I58" i="2"/>
  <c r="I57" i="2"/>
  <c r="J36" i="2"/>
  <c r="D13" i="1"/>
  <c r="E13" i="1"/>
  <c r="E21" i="2" l="1"/>
  <c r="B13" i="1"/>
  <c r="E20" i="2"/>
  <c r="E7" i="1" l="1"/>
  <c r="E11" i="1" s="1"/>
  <c r="D7" i="1"/>
  <c r="D11" i="1" s="1"/>
  <c r="G11" i="1" l="1"/>
  <c r="G7" i="1"/>
  <c r="I9" i="2" l="1"/>
  <c r="G23" i="2"/>
  <c r="D14" i="1" s="1"/>
  <c r="I10" i="2"/>
  <c r="I8" i="2"/>
  <c r="I7" i="2"/>
  <c r="I6" i="2"/>
  <c r="I38" i="2"/>
  <c r="E15" i="1" s="1"/>
  <c r="J37" i="2"/>
  <c r="H38" i="2"/>
  <c r="D15" i="1" s="1"/>
  <c r="G38" i="2"/>
  <c r="B15" i="1" s="1"/>
  <c r="I79" i="2"/>
  <c r="G9" i="1"/>
  <c r="G10" i="1"/>
  <c r="G8" i="1"/>
  <c r="G6" i="1"/>
  <c r="B23" i="1" l="1"/>
  <c r="B18" i="1"/>
  <c r="D18" i="1"/>
  <c r="D23" i="1"/>
  <c r="E23" i="1"/>
  <c r="H23" i="2"/>
  <c r="E14" i="1" s="1"/>
  <c r="G24" i="1"/>
  <c r="G19" i="1"/>
  <c r="G21" i="1"/>
  <c r="G29" i="1"/>
  <c r="G25" i="1"/>
  <c r="G20" i="1"/>
  <c r="G26" i="1"/>
  <c r="G27" i="1"/>
  <c r="G22" i="1"/>
  <c r="G28" i="1"/>
  <c r="I59" i="2"/>
  <c r="I48" i="2"/>
  <c r="I47" i="2"/>
  <c r="I82" i="2"/>
  <c r="I83" i="2"/>
  <c r="I84" i="2"/>
  <c r="J68" i="2"/>
  <c r="J69" i="2"/>
  <c r="J70" i="2"/>
  <c r="J67" i="2"/>
  <c r="J32" i="2"/>
  <c r="J33" i="2"/>
  <c r="J34" i="2"/>
  <c r="J35" i="2"/>
  <c r="J31" i="2"/>
  <c r="I11" i="2"/>
  <c r="I12" i="2"/>
  <c r="G5" i="1"/>
  <c r="H71" i="2"/>
  <c r="I71" i="2"/>
  <c r="G71" i="2"/>
  <c r="E17" i="1"/>
  <c r="B17" i="1"/>
  <c r="G49" i="2"/>
  <c r="D16" i="1" s="1"/>
  <c r="H49" i="2"/>
  <c r="E16" i="1" s="1"/>
  <c r="F49" i="2"/>
  <c r="G18" i="1" l="1"/>
  <c r="G23" i="1"/>
  <c r="E30" i="1"/>
  <c r="E32" i="1" s="1"/>
  <c r="H89" i="2"/>
  <c r="D30" i="1"/>
  <c r="G89" i="2"/>
  <c r="E19" i="2"/>
  <c r="I20" i="2"/>
  <c r="I14" i="2"/>
  <c r="J38" i="2"/>
  <c r="I61" i="2"/>
  <c r="I49" i="2"/>
  <c r="J71" i="2"/>
  <c r="G16" i="1"/>
  <c r="G15" i="1"/>
  <c r="G17" i="1"/>
  <c r="G3" i="1"/>
  <c r="I89" i="2" l="1"/>
  <c r="G92" i="2"/>
  <c r="I21" i="2"/>
  <c r="G13" i="1"/>
  <c r="I19" i="2"/>
  <c r="C11" i="1"/>
  <c r="G96" i="2" l="1"/>
  <c r="D31" i="1"/>
  <c r="D32" i="1" s="1"/>
  <c r="E33" i="1"/>
  <c r="H96" i="2"/>
  <c r="F23" i="2"/>
  <c r="B14" i="1" s="1"/>
  <c r="F11" i="1"/>
  <c r="F92" i="2" l="1"/>
  <c r="D33" i="1"/>
  <c r="B30" i="1"/>
  <c r="I23" i="2"/>
  <c r="B31" i="1" l="1"/>
  <c r="G31" i="1" s="1"/>
  <c r="I92" i="2"/>
  <c r="G30" i="1"/>
  <c r="G14" i="1"/>
  <c r="F96" i="2"/>
  <c r="B32" i="1" l="1"/>
  <c r="G32" i="1" s="1"/>
  <c r="G33" i="1" s="1"/>
  <c r="I96" i="2"/>
  <c r="B33" i="1" l="1"/>
  <c r="C32" i="1"/>
  <c r="F32" i="1"/>
</calcChain>
</file>

<file path=xl/sharedStrings.xml><?xml version="1.0" encoding="utf-8"?>
<sst xmlns="http://schemas.openxmlformats.org/spreadsheetml/2006/main" count="245" uniqueCount="188">
  <si>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</si>
  <si>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</si>
  <si>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</si>
  <si>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</si>
  <si>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</si>
  <si>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</si>
  <si>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</si>
  <si>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</si>
  <si>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</si>
  <si>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</si>
  <si>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</si>
  <si>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</si>
  <si>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</si>
  <si>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</si>
  <si>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</si>
  <si>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</si>
  <si>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</si>
  <si>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</si>
  <si>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</si>
  <si>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</si>
  <si>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</si>
  <si>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</si>
  <si>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</si>
  <si>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</si>
  <si>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</si>
  <si>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</si>
  <si>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</si>
  <si>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</si>
  <si>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</si>
  <si>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</si>
  <si>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</si>
  <si>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</si>
  <si>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</si>
  <si>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</si>
  <si>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</si>
  <si>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</si>
  <si>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</si>
  <si>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</si>
  <si>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</si>
  <si>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</si>
  <si>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</si>
  <si>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</si>
  <si>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</si>
  <si>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</si>
  <si>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</si>
  <si>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</si>
  <si>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</si>
  <si>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</si>
  <si>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</si>
  <si>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</si>
  <si>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</si>
  <si>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</si>
  <si>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</si>
  <si>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</si>
  <si>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</si>
  <si>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</si>
  <si>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</si>
  <si>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</si>
  <si>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</si>
  <si>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</si>
  <si>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$200/flight x 4 staff</t>
  </si>
  <si>
    <t>$183/night x 4 staff x 3 nights</t>
  </si>
  <si>
    <t>$71/day x 4 staff x 3 days</t>
  </si>
  <si>
    <t>(5) Project Manager</t>
  </si>
  <si>
    <t>Norman Merge</t>
  </si>
  <si>
    <t>Total Direct Costs</t>
  </si>
  <si>
    <t>Total Contractual Costs</t>
  </si>
  <si>
    <t>Total Other Costs</t>
  </si>
  <si>
    <t>Non-Federal Cost Share (In-Kind)</t>
  </si>
  <si>
    <t>(1) Sub-Recipient Agreements (ALL)</t>
  </si>
  <si>
    <t>(1) IT International</t>
  </si>
  <si>
    <t>(2) International Training Services</t>
  </si>
  <si>
    <t>See SRA/TPC Table</t>
  </si>
  <si>
    <t>Ted Jones (TPC #1)</t>
  </si>
  <si>
    <t>(1) Video teleconferencing  system (TPC #2)</t>
  </si>
  <si>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</si>
  <si>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</si>
  <si>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</si>
  <si>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</si>
  <si>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</si>
  <si>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</si>
  <si>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</si>
  <si>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</si>
  <si>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</si>
  <si>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</si>
  <si>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</si>
  <si>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</si>
  <si>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</si>
  <si>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</si>
  <si>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</si>
  <si>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</si>
  <si>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 xml:space="preserve">(5) Dues/Subscriptions </t>
  </si>
  <si>
    <t>(4) Office Expenses (telephone, internet, etc.)</t>
  </si>
  <si>
    <t>$250/month x 12 months</t>
  </si>
  <si>
    <t>$875/month x 12 months</t>
  </si>
  <si>
    <t>$3,667/month x 12 months</t>
  </si>
  <si>
    <t>$1,700 x 5 staff/year</t>
  </si>
  <si>
    <t>$4,511/year</t>
  </si>
  <si>
    <t>(4) American Sales, Inc.</t>
  </si>
  <si>
    <t xml:space="preserve">(5) Jane Doe </t>
  </si>
  <si>
    <t xml:space="preserve">Computer program training </t>
  </si>
  <si>
    <t xml:space="preserve">Airfare </t>
  </si>
  <si>
    <t xml:space="preserve">Hotel </t>
  </si>
  <si>
    <t xml:space="preserve">Per Diem (meals and incidentals) </t>
  </si>
  <si>
    <t>Sally Smith (TPC #2)</t>
  </si>
  <si>
    <t>(6) Office Manager</t>
  </si>
  <si>
    <t>(7) Training Assistant</t>
  </si>
  <si>
    <t xml:space="preserve">Annual salary of $100,000 x 50%  level of effort </t>
  </si>
  <si>
    <t>Annual Salary/ Rate</t>
  </si>
  <si>
    <t>% of Time</t>
  </si>
  <si>
    <t>18,199 x 1</t>
  </si>
  <si>
    <t>$52.08/hour x 32 hrs./month x 12 months</t>
  </si>
  <si>
    <t>$75.03/hr. x 700 hrs./year</t>
  </si>
  <si>
    <t>$166.66/month x 12 months</t>
  </si>
  <si>
    <t>Indirect Costs (13.69%)</t>
  </si>
  <si>
    <t>(4) Office Expenses (telephone &amp; Internet)</t>
  </si>
  <si>
    <t>Fringe reflects current rate for agency.  *TPC #1 = $18,800 + TPC#2 = $9,400 = $28,200</t>
  </si>
  <si>
    <t>Gross Program Income (Projected)</t>
  </si>
  <si>
    <t>Sam Jones</t>
  </si>
  <si>
    <t>(8) Center Vice President (included in Indirect Pool)*</t>
  </si>
  <si>
    <t>TBD</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</si>
  <si>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 200.465.  Rental costs under “sale and lease back” and “less-than-arm’s-length” agreements can only include expenses such as depreciation, maintenance, taxes, and insurance.”</t>
  </si>
  <si>
    <t>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proposer’s organization and similar positions in the industry. Please indicate using an asterisk (*) whether any of the individuals listed in the table are “Key Personnel.”</t>
  </si>
  <si>
    <t xml:space="preserve">As set forth in 2 C.F.R. § 200.33,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See also 2 C.F.R. §§200.12, Capital assets; 200.20, Computing devices; 200.48 General purpose equipment; 200.58 Information technology systems; 200.89 Special purpose equipment; 200.313, Equipment; and 200.439, Equipment and other capital expenditures. A Center must provide the methodology used to arrive at the proposed costs (e.g., historical costs, competitive bid, or published price list, etc.). All procurement transactions by a Center or by a Sub-Recipient shall be conducted in accdroance with  Recipients shall conduct all procurement transactions in accordance with the requirements set forth in  2 C.F.R. §§ 200.110(a) and 200.317 - 200.326.  </t>
  </si>
  <si>
    <t>$50/month x 12 months x 4 staff</t>
  </si>
  <si>
    <r>
      <t>Category</t>
    </r>
    <r>
      <rPr>
        <vertAlign val="superscript"/>
        <sz val="10"/>
        <rFont val="Arial Narrow"/>
        <family val="2"/>
      </rPr>
      <t>1</t>
    </r>
  </si>
  <si>
    <r>
      <t>I: REVENUE</t>
    </r>
    <r>
      <rPr>
        <sz val="10"/>
        <rFont val="Arial Narrow"/>
        <family val="2"/>
      </rPr>
      <t xml:space="preserve"> (Federal and Non-Federal Cost Share)  </t>
    </r>
  </si>
  <si>
    <r>
      <t>NIST MEP Base Funds</t>
    </r>
    <r>
      <rPr>
        <vertAlign val="superscript"/>
        <sz val="10"/>
        <rFont val="Arial Narrow"/>
        <family val="2"/>
      </rPr>
      <t>2</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</si>
  <si>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</si>
  <si>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[2]</t>
    </r>
    <r>
      <rPr>
        <sz val="10"/>
        <rFont val="Arial Narrow"/>
        <family val="2"/>
      </rPr>
      <t xml:space="preserve"> This line should reflect up to but no more than the annual base level of Federal Funding available to the Center. Centers will not be penalized for not requesting the full Federal amount available.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</si>
  <si>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</si>
  <si>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</si>
  <si>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</si>
  <si>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t>(5) Events Coordinator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</si>
  <si>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</si>
  <si>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</si>
  <si>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</si>
  <si>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</si>
  <si>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</si>
  <si>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</si>
  <si>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</si>
  <si>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</si>
  <si>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</si>
  <si>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</si>
  <si>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#1 = $2,000 + TPC #2 = $2,000 = $4,000
</t>
    </r>
  </si>
  <si>
    <r>
      <t xml:space="preserve">F.     Contractual:  </t>
    </r>
    <r>
      <rPr>
        <sz val="12"/>
        <rFont val="Arial Narrow"/>
        <family val="2"/>
      </rPr>
      <t>List all contracts planned for the operating year.</t>
    </r>
  </si>
  <si>
    <t xml:space="preserve">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Sub-Recipient and Third-Party Contributor agreements should only appear in Appendix V. </t>
  </si>
  <si>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</si>
  <si>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</si>
  <si>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orgnzations: Organzation A, Organization B, etc.
(6) Required yearly audit expenses that are allocable to the MEP project.  
</t>
    </r>
  </si>
  <si>
    <t xml:space="preserve">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http://www.osec.doc.gov/oam/grants_management/policy/documents/DOC_Standard_Terms_12_26_2014.pdf.  
Alternatively, in accordance with 2 C.F.R. § 200.414(f), Centers that have never received a negotiated indirect cost rate may elect to charge indirect costs to an MEP award pursuant to a de minimis rate of 10 percent of modified total direct costs (MTDC), in which case a negotiated indirect cost rate agreement is not required.  Centers proposing a 10 percent de minimis rate pursuant to 2 C.F.R. § 200.414(f) should note this election as part of this section.
</t>
  </si>
  <si>
    <t>Travel expenses should be in accordance with the organization’s written travel policy. In the absence of an acceptable written travel policy, established rates located at www.gsa.gov shall apply. Recipients must comply with the Fly America Act for foreign travel.</t>
  </si>
  <si>
    <t xml:space="preserve">As set forth in 2 C.F.R. § 200.94, supplies are defined as all tangible personal property other than those described in 2 C.F.R. § 200.33, Equipment. For this purpose, a computing device constitutes a supply if the acquisition cost is less than the lesser of the capitalization level established by the Recipient (or Sub-Recipient) for financial statement purposes or $5,000, regardless of the length of its useful life. See also 2 C.F.R.  §§ 200.20, Computing devices; 200.314, Supplies; and 200.453, Materials and supplies costs. </t>
  </si>
  <si>
    <t>Section I: REVENUE</t>
  </si>
  <si>
    <r>
      <t>A.</t>
    </r>
    <r>
      <rPr>
        <b/>
        <sz val="7"/>
        <color theme="1"/>
        <rFont val="Times New Roman"/>
        <family val="1"/>
      </rPr>
      <t xml:space="preserve">     </t>
    </r>
    <r>
      <rPr>
        <b/>
        <sz val="12"/>
        <color theme="1"/>
        <rFont val="Arial Narrow"/>
        <family val="2"/>
      </rPr>
      <t>NEW NIST MEP FUNDS NEW NIST FUNDS:</t>
    </r>
  </si>
  <si>
    <t>Describe the sources, limitation, etc., of funds being contributed by the Center in support of its own operations.</t>
  </si>
  <si>
    <t>Describe the sources, limitations (i.e., workforce only; training, etc.,) of state funds being contributed to the project.</t>
  </si>
  <si>
    <t>Describe the sources, limitations (i.e., workforce only, training, etc.,) of local funds being contributed to the project.</t>
  </si>
  <si>
    <r>
      <t>·</t>
    </r>
    <r>
      <rPr>
        <sz val="7"/>
        <color theme="1"/>
        <rFont val="Times New Roman"/>
        <family val="1"/>
      </rPr>
      <t xml:space="preserve">       </t>
    </r>
    <r>
      <rPr>
        <sz val="12"/>
        <color theme="1"/>
        <rFont val="Arial Narrow"/>
        <family val="2"/>
      </rPr>
      <t>Interest on Program Income – If a Center earns interest on funds directly related to the program, this is considered program income revenue from the previous year and the amount estimated to be earned during the new operating year. Centers should list the amount of interest earned on that Program Income here. Centers are reminded that per 2 C.F.R. Part 200.306 “payment methods must minimize the time elapsing between the transfer of funds from the United States Treasury or the pass-through entity, and the disbursement by the non-Federal entity” and that as such no interest should be collected on Federal Funds.</t>
    </r>
  </si>
  <si>
    <t>SAMPLE REVENUE DESCRIPTION</t>
  </si>
  <si>
    <t>(3) American Sales, Inc.</t>
  </si>
  <si>
    <t xml:space="preserve">(4) Jane Doe </t>
  </si>
  <si>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American Sales, Inc., will develop sales and product distribution strategies.
(4) Marketing Coordinator will develop outreach strategies, conduct conferences, and provide professional development.</t>
    </r>
  </si>
  <si>
    <t>Centers should provide a basis for the program income estimates included in the Budget Summary Table. The application of Program Income should be consistent with Section 13 of the NIST MEP General Terms and Conditions (February 2015).</t>
  </si>
  <si>
    <r>
      <t>·</t>
    </r>
    <r>
      <rPr>
        <sz val="7"/>
        <color theme="1"/>
        <rFont val="Times New Roman"/>
        <family val="1"/>
      </rPr>
      <t xml:space="preserve">       </t>
    </r>
    <r>
      <rPr>
        <sz val="12"/>
        <color theme="1"/>
        <rFont val="Arial Narrow"/>
        <family val="2"/>
      </rPr>
      <t xml:space="preserve">Subrecipient Cost Share – List other revenue sources include Center’s cash cost share and cost share of any subawardee. Sub-Recipients should include ALL Program Income earned within the award on this line- not just the income planned to be used in the operating year. All program income generated by the </t>
    </r>
    <r>
      <rPr>
        <b/>
        <sz val="12"/>
        <color theme="1"/>
        <rFont val="Arial Narrow"/>
        <family val="2"/>
      </rPr>
      <t xml:space="preserve">NIST </t>
    </r>
    <r>
      <rPr>
        <sz val="12"/>
        <color theme="1"/>
        <rFont val="Arial Narrow"/>
        <family val="2"/>
      </rPr>
      <t>MEP project should be reported. Excess program income will be shown as such in the “Total Revenue - Total Expenses” line of the budget table.</t>
    </r>
  </si>
  <si>
    <r>
      <t>·</t>
    </r>
    <r>
      <rPr>
        <sz val="7"/>
        <color theme="1"/>
        <rFont val="Times New Roman"/>
        <family val="1"/>
      </rPr>
      <t xml:space="preserve">       </t>
    </r>
    <r>
      <rPr>
        <sz val="12"/>
        <color theme="1"/>
        <rFont val="Arial Narrow"/>
        <family val="2"/>
      </rPr>
      <t>Third Party Contributions – All third party cash/in-kind contributions should be clearly delineated by source. See Section 11.C. of the NIST MEP General Terms and Conditions (February 2015) for documentation requirments.</t>
    </r>
  </si>
  <si>
    <r>
      <t>Applicant Contribution</t>
    </r>
    <r>
      <rPr>
        <vertAlign val="superscript"/>
        <sz val="10"/>
        <rFont val="Arial Narrow"/>
        <family val="2"/>
      </rPr>
      <t>3</t>
    </r>
  </si>
  <si>
    <r>
      <t>Total Other</t>
    </r>
    <r>
      <rPr>
        <vertAlign val="superscript"/>
        <sz val="10"/>
        <rFont val="Arial Narrow"/>
        <family val="2"/>
      </rPr>
      <t>4</t>
    </r>
  </si>
  <si>
    <r>
      <t>Interest on Program Income</t>
    </r>
    <r>
      <rPr>
        <i/>
        <vertAlign val="superscript"/>
        <sz val="10"/>
        <rFont val="Arial Narrow"/>
        <family val="2"/>
      </rPr>
      <t>5</t>
    </r>
  </si>
  <si>
    <r>
      <t>Sub-Recipient Cost Share</t>
    </r>
    <r>
      <rPr>
        <i/>
        <vertAlign val="superscript"/>
        <sz val="10"/>
        <rFont val="Arial Narrow"/>
        <family val="2"/>
      </rPr>
      <t>6</t>
    </r>
  </si>
  <si>
    <r>
      <t>Third Party Contributions</t>
    </r>
    <r>
      <rPr>
        <i/>
        <vertAlign val="superscript"/>
        <sz val="10"/>
        <rFont val="Arial Narrow"/>
        <family val="2"/>
      </rPr>
      <t>7</t>
    </r>
  </si>
  <si>
    <r>
      <t>II: EXPENSES</t>
    </r>
    <r>
      <rPr>
        <vertAlign val="superscript"/>
        <sz val="10"/>
        <rFont val="Arial Narrow"/>
        <family val="2"/>
      </rPr>
      <t>8</t>
    </r>
  </si>
  <si>
    <r>
      <t>(1) Sub-Recipient Agreements (ALL)</t>
    </r>
    <r>
      <rPr>
        <i/>
        <vertAlign val="superscript"/>
        <sz val="10"/>
        <rFont val="Arial Narrow"/>
        <family val="2"/>
      </rPr>
      <t>9</t>
    </r>
  </si>
  <si>
    <r>
      <t>TOTAL REVENUE – TOTAL EXPENSES</t>
    </r>
    <r>
      <rPr>
        <vertAlign val="superscript"/>
        <sz val="10"/>
        <rFont val="Arial Narrow"/>
        <family val="2"/>
      </rPr>
      <t>10</t>
    </r>
  </si>
  <si>
    <r>
      <t xml:space="preserve">[3] </t>
    </r>
    <r>
      <rPr>
        <sz val="10"/>
        <rFont val="Arial Narrow"/>
        <family val="2"/>
      </rPr>
      <t>Applicant contributions can consist of cash or in-kind contributions to the MEP project.</t>
    </r>
  </si>
  <si>
    <r>
      <t>[4]</t>
    </r>
    <r>
      <rPr>
        <sz val="10"/>
        <rFont val="Arial Narrow"/>
        <family val="2"/>
      </rPr>
      <t xml:space="preserve"> The cost categories provided under “Total Other” are examples. Expenses in this category will vary from Center to Center.</t>
    </r>
  </si>
  <si>
    <r>
      <t xml:space="preserve">[5] </t>
    </r>
    <r>
      <rPr>
        <sz val="10"/>
        <rFont val="Arial Narrow"/>
        <family val="2"/>
      </rPr>
      <t>Centers are reminded that per 2 C.F.R. Part 200.306 "payments methods must minimize the time elapsing between the transfer of funds from the United States Treasury or the pass-through entity and the disbursement by the non-Federal entity " and that as such no interest should be collected on Federal Funds.</t>
    </r>
  </si>
  <si>
    <r>
      <t>[6]</t>
    </r>
    <r>
      <rPr>
        <sz val="10"/>
        <rFont val="Arial Narrow"/>
        <family val="2"/>
      </rPr>
      <t xml:space="preserve"> This line should reflect the total estimated cash and in-kind cost share provided to the Recipient (Center) from all of its approved Sub-Recipients.</t>
    </r>
  </si>
  <si>
    <r>
      <t>[7]</t>
    </r>
    <r>
      <rPr>
        <sz val="10"/>
        <rFont val="Arial Narrow"/>
        <family val="2"/>
      </rPr>
      <t xml:space="preserve"> Third party contributions do not appear as a separate line item on the SF-424 but must be listed separately on this budget for MEP evaluation purposes.</t>
    </r>
  </si>
  <si>
    <r>
      <t>[8]</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</si>
  <si>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[9]</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</si>
  <si>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[10]</t>
    </r>
    <r>
      <rPr>
        <sz val="10"/>
        <rFont val="Arial Narrow"/>
        <family val="2"/>
      </rPr>
      <t xml:space="preserve"> If the total of Revenue minus Expenses is positive, please include a narrative at the very end of the budget justification that explains that this surplus will be carried forward into the next operating year. Please see Section 13 of the MEP General Terms and Conditions (February 2015) for guidance on requesting the carry forward of Unexpended Program Income.</t>
    </r>
  </si>
  <si>
    <r>
      <t>B.</t>
    </r>
    <r>
      <rPr>
        <b/>
        <sz val="7"/>
        <color theme="1"/>
        <rFont val="Times New Roman"/>
        <family val="1"/>
      </rPr>
      <t xml:space="preserve">     </t>
    </r>
    <r>
      <rPr>
        <b/>
        <sz val="12"/>
        <color theme="1"/>
        <rFont val="Arial Narrow"/>
        <family val="2"/>
      </rPr>
      <t>APPLICANT CONTRIBUTION</t>
    </r>
  </si>
  <si>
    <r>
      <t>C.</t>
    </r>
    <r>
      <rPr>
        <b/>
        <sz val="7"/>
        <color theme="1"/>
        <rFont val="Times New Roman"/>
        <family val="1"/>
      </rPr>
      <t xml:space="preserve">     </t>
    </r>
    <r>
      <rPr>
        <b/>
        <sz val="12"/>
        <color theme="1"/>
        <rFont val="Arial Narrow"/>
        <family val="2"/>
      </rPr>
      <t>STATE FUNDS</t>
    </r>
  </si>
  <si>
    <r>
      <t>D.</t>
    </r>
    <r>
      <rPr>
        <b/>
        <sz val="7"/>
        <color theme="1"/>
        <rFont val="Times New Roman"/>
        <family val="1"/>
      </rPr>
      <t xml:space="preserve">     </t>
    </r>
    <r>
      <rPr>
        <b/>
        <sz val="12"/>
        <color theme="1"/>
        <rFont val="Arial Narrow"/>
        <family val="2"/>
      </rPr>
      <t>LOCAL FUNDS</t>
    </r>
  </si>
  <si>
    <r>
      <t>E.</t>
    </r>
    <r>
      <rPr>
        <b/>
        <sz val="7"/>
        <color theme="1"/>
        <rFont val="Times New Roman"/>
        <family val="1"/>
      </rPr>
      <t xml:space="preserve">    </t>
    </r>
    <r>
      <rPr>
        <b/>
        <sz val="12"/>
        <color theme="1"/>
        <rFont val="Arial Narrow"/>
        <family val="2"/>
      </rPr>
      <t>PROGRAM INCOME (PROJECTED)</t>
    </r>
  </si>
  <si>
    <r>
      <t>F.</t>
    </r>
    <r>
      <rPr>
        <b/>
        <sz val="7"/>
        <color theme="1"/>
        <rFont val="Times New Roman"/>
        <family val="1"/>
      </rPr>
      <t xml:space="preserve">     </t>
    </r>
    <r>
      <rPr>
        <b/>
        <sz val="12"/>
        <color theme="1"/>
        <rFont val="Arial Narrow"/>
        <family val="2"/>
      </rPr>
      <t>OTHER REVENUE</t>
    </r>
  </si>
  <si>
    <r>
      <t>SAMPLE</t>
    </r>
    <r>
      <rPr>
        <b/>
        <sz val="12"/>
        <color theme="1"/>
        <rFont val="Arial Narrow"/>
        <family val="2"/>
      </rPr>
      <t xml:space="preserve">: </t>
    </r>
    <r>
      <rPr>
        <sz val="12"/>
        <color theme="1"/>
        <rFont val="Arial Narrow"/>
        <family val="2"/>
      </rPr>
      <t>For YEAR 1 of the 5 Year Award, the Center requests $_______ in new Federal funds to act as a catalyst for strengthening American manufacturing – accelerating its ongoing transformation into a more efficient and powerful engine of innovation driving economic growth and job creation.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</si>
</sst>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
    <numFmt numFmtId="165" formatCode="0.000%"/>
  </numFmts>
  <fonts count="20"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
      <b/>
      <sz val="12"/>
      <color theme="1"/>
      <name val="Arial Narrow"/>
      <family val="2"/>
    </font>
    <font>
      <sz val="12"/>
      <color theme="1"/>
      <name val="Arial Narrow"/>
      <family val="2"/>
    </font>
    <font>
      <i/>
      <sz val="10"/>
      <color rgb="FFFF0000"/>
      <name val="Arial Narrow"/>
      <family val="2"/>
    </font>
    <font>
      <b/>
      <sz val="11.5"/>
      <color theme="1"/>
      <name val="Arial Narrow"/>
      <family val="2"/>
    </font>
    <font>
      <b/>
      <sz val="7"/>
      <color theme="1"/>
      <name val="Times New Roman"/>
      <family val="1"/>
    </font>
    <font>
      <b/>
      <i/>
      <sz val="12"/>
      <color theme="1"/>
      <name val="Arial Narrow"/>
      <family val="2"/>
    </font>
    <font>
      <sz val="11.5"/>
      <color theme="1"/>
      <name val="Arial Narrow"/>
      <family val="2"/>
    </font>
    <font>
      <sz val="12"/>
      <color theme="1"/>
      <name val="Symbol"/>
      <family val="1"/>
      <charset val="2"/>
    </font>
    <font>
      <sz val="7"/>
      <color theme="1"/>
      <name val="Times New Roman"/>
      <family val="1"/>
    </font>
  </fonts>
  <fills count="5">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164" fontId="2" fillId="2" borderId="1" xfId="0" applyNumberFormat="1" applyFont="1" applyFill="1" applyBorder="1" applyAlignment="1">
      <alignment horizontal="center" wrapText="1"/>
    </xf>
    <xf numFmtId="10" fontId="2" fillId="2" borderId="1" xfId="2"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164" fontId="4"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4" fillId="0" borderId="1" xfId="1" applyNumberFormat="1" applyFont="1" applyBorder="1" applyAlignment="1">
      <alignment horizontal="right" vertical="top" wrapText="1"/>
    </xf>
    <xf numFmtId="0" fontId="2" fillId="0" borderId="1" xfId="0" applyFont="1" applyFill="1" applyBorder="1" applyAlignment="1">
      <alignment vertical="top" wrapText="1"/>
    </xf>
    <xf numFmtId="10" fontId="4" fillId="3" borderId="1" xfId="2"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164" fontId="2" fillId="0" borderId="1" xfId="1" applyNumberFormat="1" applyFont="1" applyBorder="1" applyAlignment="1">
      <alignment horizontal="right" vertical="top" wrapText="1"/>
    </xf>
    <xf numFmtId="0" fontId="4" fillId="0" borderId="0" xfId="0" applyFont="1" applyFill="1"/>
    <xf numFmtId="0" fontId="5" fillId="0" borderId="1" xfId="0" applyFont="1" applyBorder="1" applyAlignment="1">
      <alignment horizontal="left" vertical="top" wrapText="1" indent="2"/>
    </xf>
    <xf numFmtId="164" fontId="7" fillId="3" borderId="1" xfId="0" applyNumberFormat="1" applyFont="1" applyFill="1" applyBorder="1" applyAlignment="1">
      <alignment horizontal="right" vertical="top" wrapText="1"/>
    </xf>
    <xf numFmtId="10" fontId="7" fillId="3" borderId="1" xfId="2" applyNumberFormat="1" applyFont="1" applyFill="1" applyBorder="1" applyAlignment="1">
      <alignment horizontal="right" vertical="top" wrapText="1"/>
    </xf>
    <xf numFmtId="164" fontId="5" fillId="0" borderId="1" xfId="1" applyNumberFormat="1" applyFont="1" applyBorder="1" applyAlignment="1">
      <alignment horizontal="right" vertical="top"/>
    </xf>
    <xf numFmtId="164" fontId="5" fillId="0" borderId="1" xfId="1" applyNumberFormat="1" applyFont="1" applyBorder="1" applyAlignment="1">
      <alignment horizontal="right" vertical="top" wrapText="1"/>
    </xf>
    <xf numFmtId="0" fontId="5" fillId="0" borderId="0" xfId="0" applyFont="1"/>
    <xf numFmtId="164" fontId="5" fillId="0" borderId="1" xfId="1" applyNumberFormat="1" applyFont="1" applyFill="1" applyBorder="1" applyAlignment="1">
      <alignment horizontal="right" vertical="top"/>
    </xf>
    <xf numFmtId="164" fontId="5" fillId="0" borderId="1" xfId="1" applyNumberFormat="1" applyFont="1" applyFill="1" applyBorder="1" applyAlignment="1">
      <alignment horizontal="right" vertical="top" wrapText="1"/>
    </xf>
    <xf numFmtId="0" fontId="2" fillId="0" borderId="1" xfId="0" applyFont="1" applyBorder="1" applyAlignment="1">
      <alignment horizontal="right" vertical="top" wrapText="1"/>
    </xf>
    <xf numFmtId="164" fontId="2" fillId="0" borderId="1" xfId="1" applyNumberFormat="1" applyFont="1" applyFill="1" applyBorder="1" applyAlignment="1">
      <alignment horizontal="right" vertical="top" wrapText="1"/>
    </xf>
    <xf numFmtId="10" fontId="2" fillId="0" borderId="1" xfId="2" applyNumberFormat="1" applyFont="1" applyBorder="1" applyAlignment="1">
      <alignment horizontal="right" vertical="top" wrapText="1"/>
    </xf>
    <xf numFmtId="0" fontId="2" fillId="0" borderId="0" xfId="0" applyFont="1"/>
    <xf numFmtId="164" fontId="4" fillId="0" borderId="1" xfId="1"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5" fillId="0" borderId="1" xfId="0"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164" fontId="4" fillId="3" borderId="1" xfId="0" applyNumberFormat="1" applyFont="1" applyFill="1" applyBorder="1" applyAlignment="1">
      <alignment horizontal="right" vertical="top" wrapText="1"/>
    </xf>
    <xf numFmtId="0" fontId="2" fillId="0" borderId="1" xfId="0" applyFont="1" applyBorder="1" applyAlignment="1">
      <alignment horizontal="right" vertical="top"/>
    </xf>
    <xf numFmtId="164" fontId="2" fillId="0" borderId="1" xfId="1" applyNumberFormat="1" applyFont="1" applyFill="1" applyBorder="1" applyAlignment="1">
      <alignment horizontal="right" vertical="top"/>
    </xf>
    <xf numFmtId="164" fontId="2" fillId="0" borderId="1" xfId="1" applyNumberFormat="1" applyFont="1" applyBorder="1" applyAlignment="1">
      <alignment horizontal="right" vertical="top"/>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0" fontId="3" fillId="0" borderId="0" xfId="0" applyFont="1" applyAlignment="1">
      <alignment vertical="center"/>
    </xf>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9" fillId="0" borderId="0" xfId="0" applyFont="1" applyAlignment="1">
      <alignment horizontal="left" vertical="center"/>
    </xf>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164" fontId="4" fillId="0" borderId="1" xfId="0" applyNumberFormat="1" applyFont="1" applyFill="1" applyBorder="1" applyAlignment="1">
      <alignment horizontal="right" vertical="top" wrapText="1"/>
    </xf>
    <xf numFmtId="8" fontId="4" fillId="0" borderId="0" xfId="0" applyNumberFormat="1" applyFont="1"/>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164" fontId="8" fillId="0" borderId="5" xfId="0" applyNumberFormat="1" applyFont="1" applyBorder="1" applyAlignment="1">
      <alignment horizontal="right" vertical="top" wrapText="1"/>
    </xf>
    <xf numFmtId="0" fontId="12" fillId="0" borderId="0" xfId="0" applyFont="1" applyAlignment="1">
      <alignment vertical="center"/>
    </xf>
    <xf numFmtId="0" fontId="0" fillId="0" borderId="0" xfId="0" applyAlignment="1">
      <alignment horizontal="left"/>
    </xf>
    <xf numFmtId="0" fontId="11" fillId="0" borderId="0" xfId="0" applyFont="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vertical="center" wrapText="1"/>
    </xf>
    <xf numFmtId="0" fontId="12"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horizontal="left" vertical="center" wrapText="1"/>
    </xf>
    <xf numFmtId="0" fontId="0" fillId="0" borderId="0" xfId="0" applyAlignment="1">
      <alignment wrapText="1"/>
    </xf>
    <xf numFmtId="0" fontId="9" fillId="0" borderId="0" xfId="0" applyFont="1" applyBorder="1" applyAlignment="1">
      <alignment horizontal="left" vertical="top" wrapText="1"/>
    </xf>
    <xf numFmtId="0" fontId="9" fillId="0" borderId="0" xfId="0" applyFont="1" applyBorder="1" applyAlignment="1">
      <alignment horizontal="left" vertical="top" wrapText="1"/>
    </xf>
    <xf numFmtId="0" fontId="2" fillId="0" borderId="1" xfId="0" applyFont="1" applyBorder="1" applyAlignment="1">
      <alignment vertical="center" wrapText="1"/>
    </xf>
    <xf numFmtId="0" fontId="2" fillId="0" borderId="1" xfId="0" applyFont="1" applyBorder="1" applyAlignment="1">
      <alignment vertical="center"/>
    </xf>
    <xf numFmtId="0" fontId="9" fillId="0" borderId="8" xfId="0" applyFont="1" applyBorder="1" applyAlignment="1">
      <alignment horizontal="left" vertical="top" wrapText="1"/>
    </xf>
    <xf numFmtId="0" fontId="9" fillId="0" borderId="0" xfId="0" applyFont="1" applyAlignment="1">
      <alignment horizontal="left"/>
    </xf>
    <xf numFmtId="0" fontId="9" fillId="0" borderId="0" xfId="0" applyFont="1" applyBorder="1" applyAlignment="1">
      <alignment horizontal="left" vertical="center" wrapText="1"/>
    </xf>
    <xf numFmtId="0" fontId="9" fillId="0" borderId="4" xfId="0" applyFont="1" applyBorder="1" applyAlignment="1">
      <alignment horizontal="left" wrapText="1"/>
    </xf>
    <xf numFmtId="0" fontId="9" fillId="0" borderId="4" xfId="0" applyFont="1" applyBorder="1" applyAlignment="1">
      <alignment horizontal="left"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 xfId="0" applyFont="1" applyBorder="1" applyAlignment="1">
      <alignment horizontal="left" vertical="top" wrapText="1"/>
    </xf>
    <xf numFmtId="0" fontId="2" fillId="4" borderId="1" xfId="0" applyFont="1" applyFill="1" applyBorder="1" applyAlignment="1">
      <alignment horizontal="center" wrapText="1"/>
    </xf>
    <xf numFmtId="0" fontId="4" fillId="0" borderId="1" xfId="0" applyFont="1" applyBorder="1" applyAlignment="1">
      <alignmen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9" fillId="0" borderId="0" xfId="0" applyFont="1" applyBorder="1" applyAlignment="1">
      <alignment horizontal="left" wrapText="1"/>
    </xf>
    <xf numFmtId="0" fontId="10" fillId="0" borderId="0" xfId="0" applyFont="1" applyAlignment="1"/>
    <xf numFmtId="0" fontId="9" fillId="0" borderId="0" xfId="0" applyFont="1" applyBorder="1" applyAlignment="1">
      <alignment horizontal="left" vertical="top" wrapText="1"/>
    </xf>
    <xf numFmtId="49" fontId="4" fillId="0" borderId="1" xfId="0" applyNumberFormat="1" applyFont="1" applyBorder="1" applyAlignment="1">
      <alignment horizontal="left" vertical="top" wrapText="1"/>
    </xf>
    <xf numFmtId="0" fontId="8" fillId="0" borderId="8" xfId="0" applyFont="1" applyBorder="1" applyAlignment="1">
      <alignment horizontal="left" vertical="top"/>
    </xf>
    <xf numFmtId="0" fontId="2" fillId="0" borderId="1" xfId="0" applyFont="1" applyBorder="1" applyAlignment="1">
      <alignment horizontal="left" vertical="top"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5"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0" xfId="0" applyFont="1" applyAlignment="1">
      <alignment horizontal="left" vertical="top" wrapText="1"/>
    </xf>
    <xf numFmtId="0" fontId="9" fillId="0" borderId="2" xfId="0" applyFont="1" applyBorder="1" applyAlignment="1">
      <alignment horizontal="center"/>
    </xf>
    <xf numFmtId="0" fontId="9" fillId="0" borderId="3" xfId="0" applyFont="1" applyBorder="1" applyAlignment="1">
      <alignment horizontal="center"/>
    </xf>
    <xf numFmtId="6" fontId="4" fillId="0" borderId="1" xfId="0" applyNumberFormat="1" applyFont="1" applyBorder="1" applyAlignment="1">
      <alignment horizontal="left" vertical="top"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733425</xdr:colOff>
      <xdr:row>6</xdr:row>
      <xdr:rowOff>123825</xdr:rowOff>
    </xdr:from>
    <xdr:ext cx="184731" cy="264560"/>
    <xdr:sp macro="" textlink="">
      <xdr:nvSpPr>
        <xdr:cNvPr id="3" name="TextBox 2"/>
        <xdr:cNvSpPr txBox="1"/>
      </xdr:nvSpPr>
      <xdr:spPr>
        <a:xfrm>
          <a:off x="7648575"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topLeftCell="A4" zoomScaleNormal="100" zoomScaleSheetLayoutView="115" workbookViewId="0">
      <selection activeCell="A45" sqref="A45"/>
    </sheetView>
  </sheetViews>
  <sheetFormatPr defaultColWidth="8.85546875" defaultRowHeight="12.75" x14ac:dyDescent="0.2"/>
  <cols>
    <col min="1" max="1" width="32.5703125" style="4" customWidth="1"/>
    <col min="2" max="2" width="11.7109375" style="40" customWidth="1"/>
    <col min="3" max="3" width="7.7109375" style="41" customWidth="1"/>
    <col min="4" max="5" width="11.7109375" style="40" customWidth="1"/>
    <col min="6" max="6" width="7.7109375" style="41" customWidth="1"/>
    <col min="7" max="7" width="11.7109375" style="40" customWidth="1"/>
    <col min="8" max="8" width="8.85546875" style="4"/>
    <col min="9" max="9" width="12.5703125" style="4" bestFit="1" customWidth="1"/>
    <col min="10" max="16384" width="8.85546875" style="4"/>
  </cols>
  <sheetData>
    <row r="1" spans="1:7" s="3" customFormat="1" ht="38.25" x14ac:dyDescent="0.2">
      <c r="A1" s="1" t="s">
        <v>125</v>
      </c>
      <c r="B1" s="1" t="s">
        <v>45</v>
      </c>
      <c r="C1" s="2" t="s">
        <v>49</v>
      </c>
      <c r="D1" s="1" t="s">
        <v>0</v>
      </c>
      <c r="E1" s="1" t="s">
        <v>1</v>
      </c>
      <c r="F1" s="2" t="s">
        <v>49</v>
      </c>
      <c r="G1" s="1" t="s">
        <v>2</v>
      </c>
    </row>
    <row r="2" spans="1:7" x14ac:dyDescent="0.2">
      <c r="A2" s="97" t="s">
        <v>126</v>
      </c>
      <c r="B2" s="97"/>
      <c r="C2" s="97"/>
      <c r="D2" s="97"/>
      <c r="E2" s="97"/>
      <c r="F2" s="97"/>
      <c r="G2" s="97"/>
    </row>
    <row r="3" spans="1:7" ht="15" x14ac:dyDescent="0.2">
      <c r="A3" s="5" t="s">
        <v>127</v>
      </c>
      <c r="B3" s="6">
        <v>400000</v>
      </c>
      <c r="C3" s="7"/>
      <c r="D3" s="8"/>
      <c r="E3" s="8"/>
      <c r="F3" s="7"/>
      <c r="G3" s="9">
        <f t="shared" ref="G3:G7" si="0">SUM(B3:E3)</f>
        <v>400000</v>
      </c>
    </row>
    <row r="4" spans="1:7" ht="15" x14ac:dyDescent="0.2">
      <c r="A4" s="5" t="s">
        <v>166</v>
      </c>
      <c r="B4" s="8"/>
      <c r="C4" s="7"/>
      <c r="D4" s="6">
        <v>0</v>
      </c>
      <c r="E4" s="8"/>
      <c r="F4" s="7"/>
      <c r="G4" s="9">
        <v>0</v>
      </c>
    </row>
    <row r="5" spans="1:7" x14ac:dyDescent="0.2">
      <c r="A5" s="5" t="s">
        <v>3</v>
      </c>
      <c r="B5" s="8"/>
      <c r="C5" s="7"/>
      <c r="D5" s="6">
        <v>100000</v>
      </c>
      <c r="E5" s="6">
        <v>0</v>
      </c>
      <c r="F5" s="7"/>
      <c r="G5" s="9">
        <f t="shared" si="0"/>
        <v>100000</v>
      </c>
    </row>
    <row r="6" spans="1:7" x14ac:dyDescent="0.2">
      <c r="A6" s="5" t="s">
        <v>117</v>
      </c>
      <c r="B6" s="8"/>
      <c r="C6" s="7"/>
      <c r="D6" s="6">
        <v>176000</v>
      </c>
      <c r="E6" s="8"/>
      <c r="F6" s="7"/>
      <c r="G6" s="9">
        <f t="shared" si="0"/>
        <v>176000</v>
      </c>
    </row>
    <row r="7" spans="1:7" s="14" customFormat="1" ht="15" x14ac:dyDescent="0.2">
      <c r="A7" s="10" t="s">
        <v>167</v>
      </c>
      <c r="B7" s="8"/>
      <c r="C7" s="11"/>
      <c r="D7" s="12">
        <f>SUM(D8:D10)</f>
        <v>148000</v>
      </c>
      <c r="E7" s="12">
        <f>SUM(E8:E10)</f>
        <v>355100</v>
      </c>
      <c r="F7" s="11"/>
      <c r="G7" s="13">
        <f t="shared" si="0"/>
        <v>503100</v>
      </c>
    </row>
    <row r="8" spans="1:7" s="20" customFormat="1" ht="15" x14ac:dyDescent="0.2">
      <c r="A8" s="15" t="s">
        <v>168</v>
      </c>
      <c r="B8" s="16"/>
      <c r="C8" s="17"/>
      <c r="D8" s="18">
        <v>0</v>
      </c>
      <c r="E8" s="8"/>
      <c r="F8" s="17"/>
      <c r="G8" s="19">
        <f>SUM(D8:E8,B8)</f>
        <v>0</v>
      </c>
    </row>
    <row r="9" spans="1:7" s="20" customFormat="1" ht="15" x14ac:dyDescent="0.2">
      <c r="A9" s="15" t="s">
        <v>169</v>
      </c>
      <c r="B9" s="16"/>
      <c r="C9" s="17"/>
      <c r="D9" s="21">
        <v>148000</v>
      </c>
      <c r="E9" s="21">
        <v>200000</v>
      </c>
      <c r="F9" s="17"/>
      <c r="G9" s="22">
        <f t="shared" ref="G9:G10" si="1">SUM(D9:E9,B9)</f>
        <v>348000</v>
      </c>
    </row>
    <row r="10" spans="1:7" s="20" customFormat="1" ht="15" x14ac:dyDescent="0.2">
      <c r="A10" s="15" t="s">
        <v>170</v>
      </c>
      <c r="B10" s="16"/>
      <c r="C10" s="17"/>
      <c r="D10" s="16"/>
      <c r="E10" s="18">
        <v>155100</v>
      </c>
      <c r="F10" s="17"/>
      <c r="G10" s="19">
        <f t="shared" si="1"/>
        <v>155100</v>
      </c>
    </row>
    <row r="11" spans="1:7" s="26" customFormat="1" x14ac:dyDescent="0.2">
      <c r="A11" s="23" t="s">
        <v>4</v>
      </c>
      <c r="B11" s="24">
        <f>SUM(B3:B7)</f>
        <v>400000</v>
      </c>
      <c r="C11" s="25">
        <f>B11/G11</f>
        <v>0.33924179458909337</v>
      </c>
      <c r="D11" s="13">
        <f>SUM(D3:D7)</f>
        <v>424000</v>
      </c>
      <c r="E11" s="13">
        <f>SUM(E3:E7)</f>
        <v>355100</v>
      </c>
      <c r="F11" s="25">
        <f>(D11+E11)/G11</f>
        <v>0.66075820541090657</v>
      </c>
      <c r="G11" s="13">
        <f>B11+D11+E11</f>
        <v>1179100</v>
      </c>
    </row>
    <row r="12" spans="1:7" x14ac:dyDescent="0.2">
      <c r="A12" s="96" t="s">
        <v>171</v>
      </c>
      <c r="B12" s="96"/>
      <c r="C12" s="96"/>
      <c r="D12" s="96"/>
      <c r="E12" s="96"/>
      <c r="F12" s="96"/>
      <c r="G12" s="96"/>
    </row>
    <row r="13" spans="1:7" x14ac:dyDescent="0.2">
      <c r="A13" s="5" t="s">
        <v>5</v>
      </c>
      <c r="B13" s="9">
        <f>'Expense Narrative'!F14</f>
        <v>148500</v>
      </c>
      <c r="C13" s="11"/>
      <c r="D13" s="9">
        <f>'Expense Narrative'!G14</f>
        <v>148500</v>
      </c>
      <c r="E13" s="9">
        <f>'Expense Narrative'!H14</f>
        <v>112800</v>
      </c>
      <c r="F13" s="11"/>
      <c r="G13" s="9">
        <f t="shared" ref="G13:G31" si="2">SUM(B13:E13)</f>
        <v>409800</v>
      </c>
    </row>
    <row r="14" spans="1:7" x14ac:dyDescent="0.2">
      <c r="A14" s="5" t="s">
        <v>6</v>
      </c>
      <c r="B14" s="9">
        <f>'Expense Narrative'!F23</f>
        <v>30630</v>
      </c>
      <c r="C14" s="11"/>
      <c r="D14" s="9">
        <f>'Expense Narrative'!G23</f>
        <v>30630</v>
      </c>
      <c r="E14" s="9">
        <f>'Expense Narrative'!H23</f>
        <v>28200</v>
      </c>
      <c r="F14" s="11"/>
      <c r="G14" s="9">
        <f t="shared" si="2"/>
        <v>89460</v>
      </c>
    </row>
    <row r="15" spans="1:7" x14ac:dyDescent="0.2">
      <c r="A15" s="5" t="s">
        <v>7</v>
      </c>
      <c r="B15" s="9">
        <f>'Expense Narrative'!G38</f>
        <v>6508</v>
      </c>
      <c r="C15" s="11"/>
      <c r="D15" s="9">
        <f>'Expense Narrative'!H38</f>
        <v>6508</v>
      </c>
      <c r="E15" s="9">
        <f>'Expense Narrative'!I38</f>
        <v>0</v>
      </c>
      <c r="F15" s="11"/>
      <c r="G15" s="9">
        <f t="shared" si="2"/>
        <v>13016</v>
      </c>
    </row>
    <row r="16" spans="1:7" x14ac:dyDescent="0.2">
      <c r="A16" s="5" t="s">
        <v>8</v>
      </c>
      <c r="B16" s="27">
        <v>8199</v>
      </c>
      <c r="C16" s="11"/>
      <c r="D16" s="9">
        <f>'Expense Narrative'!G49</f>
        <v>10000</v>
      </c>
      <c r="E16" s="9">
        <f>'Expense Narrative'!H49</f>
        <v>5000</v>
      </c>
      <c r="F16" s="11"/>
      <c r="G16" s="27">
        <f t="shared" si="2"/>
        <v>23199</v>
      </c>
    </row>
    <row r="17" spans="1:9" x14ac:dyDescent="0.2">
      <c r="A17" s="5" t="s">
        <v>9</v>
      </c>
      <c r="B17" s="9">
        <f>'Expense Narrative'!F61</f>
        <v>6000</v>
      </c>
      <c r="C17" s="11"/>
      <c r="D17" s="9">
        <f>'Expense Narrative'!G61</f>
        <v>15000</v>
      </c>
      <c r="E17" s="9">
        <f>'Expense Narrative'!H61</f>
        <v>4000</v>
      </c>
      <c r="F17" s="11"/>
      <c r="G17" s="9">
        <f t="shared" si="2"/>
        <v>25000</v>
      </c>
    </row>
    <row r="18" spans="1:9" s="14" customFormat="1" x14ac:dyDescent="0.2">
      <c r="A18" s="10" t="s">
        <v>66</v>
      </c>
      <c r="B18" s="12">
        <f>SUM(B19:B22)</f>
        <v>104700</v>
      </c>
      <c r="C18" s="11"/>
      <c r="D18" s="12">
        <f>SUM(D19:D22)</f>
        <v>26321</v>
      </c>
      <c r="E18" s="8"/>
      <c r="F18" s="11"/>
      <c r="G18" s="13">
        <f t="shared" si="2"/>
        <v>131021</v>
      </c>
    </row>
    <row r="19" spans="1:9" s="20" customFormat="1" x14ac:dyDescent="0.2">
      <c r="A19" s="15" t="s">
        <v>70</v>
      </c>
      <c r="B19" s="19">
        <f>'Expense Narrative'!G67</f>
        <v>15000</v>
      </c>
      <c r="C19" s="28"/>
      <c r="D19" s="19">
        <f>'Expense Narrative'!H67</f>
        <v>5000</v>
      </c>
      <c r="E19" s="8"/>
      <c r="F19" s="28"/>
      <c r="G19" s="19">
        <f t="shared" si="2"/>
        <v>20000</v>
      </c>
    </row>
    <row r="20" spans="1:9" s="20" customFormat="1" x14ac:dyDescent="0.2">
      <c r="A20" s="15" t="s">
        <v>71</v>
      </c>
      <c r="B20" s="19">
        <f>'Expense Narrative'!G68</f>
        <v>8500</v>
      </c>
      <c r="C20" s="28"/>
      <c r="D20" s="19">
        <f>'Expense Narrative'!H68</f>
        <v>0</v>
      </c>
      <c r="E20" s="8"/>
      <c r="F20" s="28"/>
      <c r="G20" s="19">
        <f t="shared" si="2"/>
        <v>8500</v>
      </c>
    </row>
    <row r="21" spans="1:9" s="20" customFormat="1" x14ac:dyDescent="0.2">
      <c r="A21" s="15" t="s">
        <v>160</v>
      </c>
      <c r="B21" s="19">
        <f>'Expense Narrative'!G69</f>
        <v>31200</v>
      </c>
      <c r="C21" s="28"/>
      <c r="D21" s="19">
        <f>'Expense Narrative'!H69</f>
        <v>21321</v>
      </c>
      <c r="E21" s="8"/>
      <c r="F21" s="28"/>
      <c r="G21" s="19">
        <f t="shared" si="2"/>
        <v>52521</v>
      </c>
    </row>
    <row r="22" spans="1:9" s="20" customFormat="1" x14ac:dyDescent="0.2">
      <c r="A22" s="15" t="s">
        <v>161</v>
      </c>
      <c r="B22" s="19">
        <f>'Expense Narrative'!G70</f>
        <v>50000</v>
      </c>
      <c r="C22" s="28"/>
      <c r="D22" s="19">
        <f>'Expense Narrative'!H70</f>
        <v>0</v>
      </c>
      <c r="E22" s="8"/>
      <c r="F22" s="28"/>
      <c r="G22" s="19">
        <f t="shared" si="2"/>
        <v>50000</v>
      </c>
    </row>
    <row r="23" spans="1:9" s="14" customFormat="1" x14ac:dyDescent="0.2">
      <c r="A23" s="10" t="s">
        <v>67</v>
      </c>
      <c r="B23" s="12">
        <f>SUM(B24:B29)</f>
        <v>60051</v>
      </c>
      <c r="C23" s="11"/>
      <c r="D23" s="12">
        <f>SUM(D24:D29)</f>
        <v>179964</v>
      </c>
      <c r="E23" s="12">
        <f>SUM(E24:E29)</f>
        <v>205100</v>
      </c>
      <c r="F23" s="11"/>
      <c r="G23" s="13">
        <f t="shared" si="2"/>
        <v>445115</v>
      </c>
    </row>
    <row r="24" spans="1:9" s="20" customFormat="1" ht="15" x14ac:dyDescent="0.2">
      <c r="A24" s="15" t="s">
        <v>172</v>
      </c>
      <c r="B24" s="29">
        <f>'Expense Narrative'!F79</f>
        <v>28000</v>
      </c>
      <c r="C24" s="28"/>
      <c r="D24" s="29">
        <f>'Expense Narrative'!G79</f>
        <v>148000</v>
      </c>
      <c r="E24" s="29">
        <f>'Expense Narrative'!H79</f>
        <v>200000</v>
      </c>
      <c r="F24" s="28"/>
      <c r="G24" s="22">
        <f t="shared" si="2"/>
        <v>376000</v>
      </c>
    </row>
    <row r="25" spans="1:9" s="20" customFormat="1" x14ac:dyDescent="0.2">
      <c r="A25" s="15" t="s">
        <v>52</v>
      </c>
      <c r="B25" s="30">
        <f>'Expense Narrative'!F80</f>
        <v>22001</v>
      </c>
      <c r="C25" s="28"/>
      <c r="D25" s="19">
        <f>'Expense Narrative'!G80</f>
        <v>22003</v>
      </c>
      <c r="E25" s="19">
        <f>'Expense Narrative'!H80</f>
        <v>5100</v>
      </c>
      <c r="F25" s="28"/>
      <c r="G25" s="19">
        <f t="shared" si="2"/>
        <v>49104</v>
      </c>
    </row>
    <row r="26" spans="1:9" s="20" customFormat="1" x14ac:dyDescent="0.2">
      <c r="A26" s="15" t="s">
        <v>53</v>
      </c>
      <c r="B26" s="30">
        <f>'Expense Narrative'!F81</f>
        <v>5250</v>
      </c>
      <c r="C26" s="28"/>
      <c r="D26" s="19">
        <f>'Expense Narrative'!G81</f>
        <v>5250</v>
      </c>
      <c r="E26" s="19">
        <f>'Expense Narrative'!H81</f>
        <v>0</v>
      </c>
      <c r="F26" s="28"/>
      <c r="G26" s="19">
        <f t="shared" si="2"/>
        <v>10500</v>
      </c>
    </row>
    <row r="27" spans="1:9" s="20" customFormat="1" ht="28.9" customHeight="1" x14ac:dyDescent="0.2">
      <c r="A27" s="15" t="s">
        <v>115</v>
      </c>
      <c r="B27" s="30">
        <f>'Expense Narrative'!F82</f>
        <v>1500</v>
      </c>
      <c r="C27" s="28"/>
      <c r="D27" s="19">
        <f>'Expense Narrative'!G82</f>
        <v>1500</v>
      </c>
      <c r="E27" s="19">
        <f>'Expense Narrative'!H82</f>
        <v>0</v>
      </c>
      <c r="F27" s="28"/>
      <c r="G27" s="19">
        <f t="shared" si="2"/>
        <v>3000</v>
      </c>
    </row>
    <row r="28" spans="1:9" s="20" customFormat="1" x14ac:dyDescent="0.2">
      <c r="A28" s="15" t="s">
        <v>54</v>
      </c>
      <c r="B28" s="30">
        <f>'Expense Narrative'!F83</f>
        <v>800</v>
      </c>
      <c r="C28" s="28"/>
      <c r="D28" s="19">
        <f>'Expense Narrative'!G83</f>
        <v>1200</v>
      </c>
      <c r="E28" s="19">
        <f>'Expense Narrative'!H83</f>
        <v>0</v>
      </c>
      <c r="F28" s="28"/>
      <c r="G28" s="19">
        <f t="shared" si="2"/>
        <v>2000</v>
      </c>
    </row>
    <row r="29" spans="1:9" s="20" customFormat="1" x14ac:dyDescent="0.2">
      <c r="A29" s="15" t="s">
        <v>55</v>
      </c>
      <c r="B29" s="30">
        <f>'Expense Narrative'!F84</f>
        <v>2500</v>
      </c>
      <c r="C29" s="28"/>
      <c r="D29" s="19">
        <f>'Expense Narrative'!G84</f>
        <v>2011</v>
      </c>
      <c r="E29" s="19">
        <f>'Expense Narrative'!H84</f>
        <v>0</v>
      </c>
      <c r="F29" s="28"/>
      <c r="G29" s="19">
        <f t="shared" si="2"/>
        <v>4511</v>
      </c>
    </row>
    <row r="30" spans="1:9" x14ac:dyDescent="0.2">
      <c r="A30" s="31" t="s">
        <v>65</v>
      </c>
      <c r="B30" s="12">
        <f>B13+B14+B15+B16+B17+B18+B23</f>
        <v>364588</v>
      </c>
      <c r="C30" s="11"/>
      <c r="D30" s="12">
        <f>D13+D14+D15+D16+D17+D18+D23</f>
        <v>416923</v>
      </c>
      <c r="E30" s="12">
        <f>E13+E14+E15+E16+E17+E18+E23</f>
        <v>355100</v>
      </c>
      <c r="F30" s="11"/>
      <c r="G30" s="9">
        <f t="shared" si="2"/>
        <v>1136611</v>
      </c>
    </row>
    <row r="31" spans="1:9" x14ac:dyDescent="0.2">
      <c r="A31" s="31" t="s">
        <v>114</v>
      </c>
      <c r="B31" s="12">
        <f>'Expense Narrative'!F92</f>
        <v>49912.097199999997</v>
      </c>
      <c r="C31" s="11"/>
      <c r="D31" s="12">
        <f>'Expense Narrative'!G92</f>
        <v>57076.758699999998</v>
      </c>
      <c r="E31" s="32"/>
      <c r="F31" s="11"/>
      <c r="G31" s="9">
        <f t="shared" si="2"/>
        <v>106988.8559</v>
      </c>
    </row>
    <row r="32" spans="1:9" s="26" customFormat="1" x14ac:dyDescent="0.2">
      <c r="A32" s="33" t="s">
        <v>10</v>
      </c>
      <c r="B32" s="34">
        <f>SUM(B30:B31)</f>
        <v>414500.09720000002</v>
      </c>
      <c r="C32" s="25">
        <f>B32/G32</f>
        <v>0.33330664621219663</v>
      </c>
      <c r="D32" s="35">
        <f>SUM(D30:D31)</f>
        <v>473999.75870000001</v>
      </c>
      <c r="E32" s="35">
        <f>SUM(E30:E31)</f>
        <v>355100</v>
      </c>
      <c r="F32" s="25">
        <f>(D32+E32)/G32</f>
        <v>0.66669335378780337</v>
      </c>
      <c r="G32" s="24">
        <f>SUM(B32+D32+E32)</f>
        <v>1243599.8559000001</v>
      </c>
      <c r="H32" s="36"/>
      <c r="I32" s="37"/>
    </row>
    <row r="33" spans="1:9" ht="15" x14ac:dyDescent="0.2">
      <c r="A33" s="33" t="s">
        <v>173</v>
      </c>
      <c r="B33" s="34">
        <f>B11-B32</f>
        <v>-14500.097200000018</v>
      </c>
      <c r="C33" s="7"/>
      <c r="D33" s="35">
        <f>D11-D32</f>
        <v>-49999.758700000006</v>
      </c>
      <c r="E33" s="35">
        <f>E11-E32</f>
        <v>0</v>
      </c>
      <c r="F33" s="7"/>
      <c r="G33" s="35">
        <f>G11-G32</f>
        <v>-64499.855900000082</v>
      </c>
      <c r="H33" s="36"/>
      <c r="I33" s="38"/>
    </row>
    <row r="35" spans="1:9" ht="15" x14ac:dyDescent="0.2">
      <c r="A35" s="39" t="s">
        <v>128</v>
      </c>
    </row>
    <row r="36" spans="1:9" ht="15" x14ac:dyDescent="0.2">
      <c r="A36" s="39" t="s">
        <v>129</v>
      </c>
    </row>
    <row r="37" spans="1:9" ht="15" x14ac:dyDescent="0.2">
      <c r="A37" s="39" t="s">
        <v>174</v>
      </c>
    </row>
    <row r="38" spans="1:9" ht="15" x14ac:dyDescent="0.2">
      <c r="A38" s="39" t="s">
        <v>175</v>
      </c>
    </row>
    <row r="39" spans="1:9" ht="15" x14ac:dyDescent="0.2">
      <c r="A39" s="39" t="s">
        <v>176</v>
      </c>
    </row>
    <row r="40" spans="1:9" ht="15" x14ac:dyDescent="0.2">
      <c r="A40" s="39" t="s">
        <v>177</v>
      </c>
    </row>
    <row r="41" spans="1:9" ht="15" x14ac:dyDescent="0.2">
      <c r="A41" s="39" t="s">
        <v>178</v>
      </c>
    </row>
    <row r="42" spans="1:9" ht="15" x14ac:dyDescent="0.2">
      <c r="A42" s="39" t="s">
        <v>179</v>
      </c>
    </row>
    <row r="43" spans="1:9" ht="15" x14ac:dyDescent="0.2">
      <c r="A43" s="39" t="s">
        <v>180</v>
      </c>
    </row>
    <row r="44" spans="1:9" ht="15" x14ac:dyDescent="0.2">
      <c r="A44" s="39" t="s">
        <v>181</v>
      </c>
    </row>
  </sheetData>
  <mergeCells count="2">
    <mergeCell ref="A12:G12"/>
    <mergeCell ref="A2:G2"/>
  </mergeCells>
  <pageMargins left="0.7" right="0.7" top="0.75" bottom="0.75"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zoomScale="70" zoomScaleNormal="70" zoomScaleSheetLayoutView="85" workbookViewId="0">
      <selection activeCell="A7" sqref="A7"/>
    </sheetView>
  </sheetViews>
  <sheetFormatPr defaultRowHeight="15" x14ac:dyDescent="0.25"/>
  <cols>
    <col min="1" max="1" width="148.140625" style="93" customWidth="1"/>
  </cols>
  <sheetData>
    <row r="1" spans="1:3" ht="15.75" x14ac:dyDescent="0.25">
      <c r="A1" s="85" t="s">
        <v>159</v>
      </c>
    </row>
    <row r="2" spans="1:3" x14ac:dyDescent="0.25">
      <c r="A2" s="86"/>
      <c r="C2" s="84"/>
    </row>
    <row r="3" spans="1:3" ht="15.75" x14ac:dyDescent="0.25">
      <c r="A3" s="87" t="s">
        <v>153</v>
      </c>
    </row>
    <row r="4" spans="1:3" ht="16.5" x14ac:dyDescent="0.25">
      <c r="A4" s="88"/>
    </row>
    <row r="5" spans="1:3" ht="15.75" x14ac:dyDescent="0.25">
      <c r="A5" s="87" t="s">
        <v>154</v>
      </c>
    </row>
    <row r="6" spans="1:3" ht="31.5" x14ac:dyDescent="0.25">
      <c r="A6" s="89" t="s">
        <v>187</v>
      </c>
      <c r="B6" s="83"/>
    </row>
    <row r="7" spans="1:3" ht="15.75" x14ac:dyDescent="0.25">
      <c r="A7" s="90"/>
    </row>
    <row r="8" spans="1:3" ht="15.75" x14ac:dyDescent="0.25">
      <c r="A8" s="87"/>
    </row>
    <row r="9" spans="1:3" ht="15.75" x14ac:dyDescent="0.25">
      <c r="A9" s="87" t="s">
        <v>182</v>
      </c>
    </row>
    <row r="10" spans="1:3" ht="16.5" x14ac:dyDescent="0.25">
      <c r="A10" s="88"/>
    </row>
    <row r="11" spans="1:3" ht="15.75" x14ac:dyDescent="0.25">
      <c r="A11" s="90" t="s">
        <v>155</v>
      </c>
    </row>
    <row r="12" spans="1:3" ht="15.75" x14ac:dyDescent="0.25">
      <c r="A12" s="90"/>
    </row>
    <row r="13" spans="1:3" ht="15.75" x14ac:dyDescent="0.25">
      <c r="A13" s="87" t="s">
        <v>183</v>
      </c>
    </row>
    <row r="14" spans="1:3" ht="16.5" x14ac:dyDescent="0.25">
      <c r="A14" s="88"/>
    </row>
    <row r="15" spans="1:3" ht="15.75" x14ac:dyDescent="0.25">
      <c r="A15" s="90" t="s">
        <v>156</v>
      </c>
    </row>
    <row r="16" spans="1:3" ht="16.5" x14ac:dyDescent="0.25">
      <c r="A16" s="91"/>
    </row>
    <row r="17" spans="1:1" ht="15.75" x14ac:dyDescent="0.25">
      <c r="A17" s="87" t="s">
        <v>184</v>
      </c>
    </row>
    <row r="19" spans="1:1" ht="15.75" x14ac:dyDescent="0.25">
      <c r="A19" s="90" t="s">
        <v>157</v>
      </c>
    </row>
    <row r="20" spans="1:1" ht="16.5" x14ac:dyDescent="0.25">
      <c r="A20" s="91"/>
    </row>
    <row r="21" spans="1:1" ht="15.75" x14ac:dyDescent="0.25">
      <c r="A21" s="87" t="s">
        <v>185</v>
      </c>
    </row>
    <row r="22" spans="1:1" ht="16.5" x14ac:dyDescent="0.25">
      <c r="A22" s="88"/>
    </row>
    <row r="23" spans="1:1" ht="31.5" x14ac:dyDescent="0.25">
      <c r="A23" s="90" t="s">
        <v>163</v>
      </c>
    </row>
    <row r="24" spans="1:1" ht="16.5" x14ac:dyDescent="0.25">
      <c r="A24" s="91"/>
    </row>
    <row r="25" spans="1:1" ht="15.75" x14ac:dyDescent="0.25">
      <c r="A25" s="87" t="s">
        <v>186</v>
      </c>
    </row>
    <row r="26" spans="1:1" ht="87.6" customHeight="1" x14ac:dyDescent="0.25">
      <c r="A26" s="92" t="s">
        <v>158</v>
      </c>
    </row>
    <row r="28" spans="1:1" ht="72" customHeight="1" x14ac:dyDescent="0.25">
      <c r="A28" s="92" t="s">
        <v>164</v>
      </c>
    </row>
    <row r="29" spans="1:1" ht="31.5" x14ac:dyDescent="0.25">
      <c r="A29" s="92" t="s">
        <v>165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7"/>
  <sheetViews>
    <sheetView tabSelected="1" zoomScaleNormal="100" zoomScaleSheetLayoutView="85" workbookViewId="0"/>
  </sheetViews>
  <sheetFormatPr defaultColWidth="8.85546875" defaultRowHeight="15.75" x14ac:dyDescent="0.25"/>
  <cols>
    <col min="1" max="1" width="6" style="44" customWidth="1"/>
    <col min="2" max="2" width="20.28515625" style="43" customWidth="1"/>
    <col min="3" max="3" width="16" style="43" customWidth="1"/>
    <col min="4" max="4" width="19.28515625" style="44" customWidth="1"/>
    <col min="5" max="5" width="12" style="44" customWidth="1"/>
    <col min="6" max="6" width="13.7109375" style="45" customWidth="1"/>
    <col min="7" max="7" width="12.7109375" style="45" customWidth="1"/>
    <col min="8" max="8" width="12.5703125" style="45" customWidth="1"/>
    <col min="9" max="9" width="10.5703125" style="44" customWidth="1"/>
    <col min="10" max="10" width="18.28515625" style="44" customWidth="1"/>
    <col min="11" max="16384" width="8.85546875" style="44"/>
  </cols>
  <sheetData>
    <row r="1" spans="1:10" x14ac:dyDescent="0.25">
      <c r="A1" s="42" t="s">
        <v>130</v>
      </c>
    </row>
    <row r="2" spans="1:10" x14ac:dyDescent="0.25">
      <c r="B2" s="46"/>
    </row>
    <row r="3" spans="1:10" ht="67.900000000000006" customHeight="1" x14ac:dyDescent="0.25">
      <c r="B3" s="100" t="s">
        <v>122</v>
      </c>
      <c r="C3" s="100"/>
      <c r="D3" s="100"/>
      <c r="E3" s="100"/>
      <c r="F3" s="100"/>
      <c r="G3" s="100"/>
      <c r="H3" s="100"/>
      <c r="I3" s="100"/>
      <c r="J3" s="100"/>
    </row>
    <row r="4" spans="1:10" s="47" customFormat="1" ht="38.25" x14ac:dyDescent="0.2">
      <c r="B4" s="48" t="s">
        <v>22</v>
      </c>
      <c r="C4" s="48" t="s">
        <v>11</v>
      </c>
      <c r="D4" s="48" t="s">
        <v>108</v>
      </c>
      <c r="E4" s="48" t="s">
        <v>109</v>
      </c>
      <c r="F4" s="1" t="s">
        <v>45</v>
      </c>
      <c r="G4" s="1" t="s">
        <v>12</v>
      </c>
      <c r="H4" s="1" t="s">
        <v>44</v>
      </c>
      <c r="I4" s="1" t="s">
        <v>46</v>
      </c>
    </row>
    <row r="5" spans="1:10" s="4" customFormat="1" ht="12.75" x14ac:dyDescent="0.2">
      <c r="B5" s="49" t="s">
        <v>131</v>
      </c>
      <c r="C5" s="49" t="s">
        <v>13</v>
      </c>
      <c r="D5" s="50">
        <v>80435</v>
      </c>
      <c r="E5" s="51">
        <v>0.69</v>
      </c>
      <c r="F5" s="52">
        <v>27750</v>
      </c>
      <c r="G5" s="52">
        <v>27750</v>
      </c>
      <c r="H5" s="52">
        <v>0</v>
      </c>
      <c r="I5" s="52">
        <f>SUM(F5:H5)</f>
        <v>55500</v>
      </c>
    </row>
    <row r="6" spans="1:10" s="4" customFormat="1" ht="12.75" x14ac:dyDescent="0.2">
      <c r="B6" s="49" t="s">
        <v>132</v>
      </c>
      <c r="C6" s="49" t="s">
        <v>14</v>
      </c>
      <c r="D6" s="50">
        <v>50500</v>
      </c>
      <c r="E6" s="51">
        <v>1</v>
      </c>
      <c r="F6" s="52">
        <v>25250</v>
      </c>
      <c r="G6" s="52">
        <v>25250</v>
      </c>
      <c r="H6" s="52">
        <v>0</v>
      </c>
      <c r="I6" s="52">
        <f t="shared" ref="I6:I10" si="0">SUM(F6:H6)</f>
        <v>50500</v>
      </c>
    </row>
    <row r="7" spans="1:10" s="4" customFormat="1" ht="12.75" x14ac:dyDescent="0.2">
      <c r="B7" s="49" t="s">
        <v>57</v>
      </c>
      <c r="C7" s="49" t="s">
        <v>59</v>
      </c>
      <c r="D7" s="50">
        <v>59000</v>
      </c>
      <c r="E7" s="51">
        <v>1</v>
      </c>
      <c r="F7" s="52">
        <v>29500</v>
      </c>
      <c r="G7" s="52">
        <v>29500</v>
      </c>
      <c r="H7" s="52">
        <v>0</v>
      </c>
      <c r="I7" s="52">
        <f t="shared" si="0"/>
        <v>59000</v>
      </c>
    </row>
    <row r="8" spans="1:10" s="4" customFormat="1" ht="12.75" x14ac:dyDescent="0.2">
      <c r="B8" s="49" t="s">
        <v>58</v>
      </c>
      <c r="C8" s="49" t="s">
        <v>75</v>
      </c>
      <c r="D8" s="50">
        <v>61000</v>
      </c>
      <c r="E8" s="51">
        <v>1</v>
      </c>
      <c r="F8" s="52">
        <v>30500</v>
      </c>
      <c r="G8" s="52">
        <v>30500</v>
      </c>
      <c r="H8" s="52">
        <v>0</v>
      </c>
      <c r="I8" s="52">
        <f t="shared" si="0"/>
        <v>61000</v>
      </c>
    </row>
    <row r="9" spans="1:10" s="4" customFormat="1" ht="12.75" x14ac:dyDescent="0.2">
      <c r="B9" s="49" t="s">
        <v>63</v>
      </c>
      <c r="C9" s="49" t="s">
        <v>64</v>
      </c>
      <c r="D9" s="50">
        <v>51000</v>
      </c>
      <c r="E9" s="51">
        <v>1</v>
      </c>
      <c r="F9" s="52">
        <v>25500</v>
      </c>
      <c r="G9" s="52">
        <v>25500</v>
      </c>
      <c r="H9" s="52">
        <v>0</v>
      </c>
      <c r="I9" s="52">
        <f t="shared" si="0"/>
        <v>51000</v>
      </c>
    </row>
    <row r="10" spans="1:10" s="4" customFormat="1" ht="12.75" x14ac:dyDescent="0.2">
      <c r="B10" s="49" t="s">
        <v>133</v>
      </c>
      <c r="C10" s="49" t="s">
        <v>76</v>
      </c>
      <c r="D10" s="50">
        <v>40000</v>
      </c>
      <c r="E10" s="51">
        <v>0.5</v>
      </c>
      <c r="F10" s="52">
        <v>10000</v>
      </c>
      <c r="G10" s="52">
        <v>10000</v>
      </c>
      <c r="H10" s="52">
        <v>0</v>
      </c>
      <c r="I10" s="52">
        <f t="shared" si="0"/>
        <v>20000</v>
      </c>
    </row>
    <row r="11" spans="1:10" s="4" customFormat="1" ht="12.75" x14ac:dyDescent="0.2">
      <c r="B11" s="49" t="s">
        <v>105</v>
      </c>
      <c r="C11" s="49" t="s">
        <v>73</v>
      </c>
      <c r="D11" s="50">
        <v>69500</v>
      </c>
      <c r="E11" s="51">
        <v>1</v>
      </c>
      <c r="F11" s="52">
        <v>0</v>
      </c>
      <c r="G11" s="52">
        <v>0</v>
      </c>
      <c r="H11" s="52">
        <v>69500</v>
      </c>
      <c r="I11" s="52">
        <f t="shared" ref="I11:I14" si="1">SUM(F11:H11)</f>
        <v>69500</v>
      </c>
    </row>
    <row r="12" spans="1:10" s="4" customFormat="1" ht="12.75" x14ac:dyDescent="0.2">
      <c r="B12" s="49" t="s">
        <v>106</v>
      </c>
      <c r="C12" s="49" t="s">
        <v>104</v>
      </c>
      <c r="D12" s="50">
        <v>43300</v>
      </c>
      <c r="E12" s="51">
        <v>1</v>
      </c>
      <c r="F12" s="52">
        <v>0</v>
      </c>
      <c r="G12" s="52">
        <v>0</v>
      </c>
      <c r="H12" s="52">
        <v>43300</v>
      </c>
      <c r="I12" s="52">
        <f t="shared" si="1"/>
        <v>43300</v>
      </c>
    </row>
    <row r="13" spans="1:10" s="4" customFormat="1" ht="25.5" x14ac:dyDescent="0.2">
      <c r="B13" s="49" t="s">
        <v>119</v>
      </c>
      <c r="C13" s="49" t="s">
        <v>118</v>
      </c>
      <c r="D13" s="50">
        <v>100000</v>
      </c>
      <c r="E13" s="51">
        <v>1</v>
      </c>
      <c r="F13" s="52">
        <v>0</v>
      </c>
      <c r="G13" s="52">
        <v>0</v>
      </c>
      <c r="H13" s="52">
        <v>0</v>
      </c>
      <c r="I13" s="52">
        <f t="shared" si="1"/>
        <v>0</v>
      </c>
    </row>
    <row r="14" spans="1:10" s="26" customFormat="1" ht="12.75" x14ac:dyDescent="0.2">
      <c r="B14" s="31" t="s">
        <v>15</v>
      </c>
      <c r="C14" s="53"/>
      <c r="D14" s="54"/>
      <c r="E14" s="54"/>
      <c r="F14" s="55">
        <f>SUM(F5:F13)</f>
        <v>148500</v>
      </c>
      <c r="G14" s="55">
        <f>SUM(G5:G13)</f>
        <v>148500</v>
      </c>
      <c r="H14" s="55">
        <f>SUM(H5:H13)</f>
        <v>112800</v>
      </c>
      <c r="I14" s="55">
        <f t="shared" si="1"/>
        <v>409800</v>
      </c>
    </row>
    <row r="15" spans="1:10" ht="30" customHeight="1" x14ac:dyDescent="0.25"/>
    <row r="16" spans="1:10" x14ac:dyDescent="0.25">
      <c r="A16" s="56" t="s">
        <v>134</v>
      </c>
    </row>
    <row r="18" spans="1:10" s="47" customFormat="1" ht="38.25" x14ac:dyDescent="0.2">
      <c r="B18" s="108" t="s">
        <v>16</v>
      </c>
      <c r="C18" s="108"/>
      <c r="D18" s="57" t="s">
        <v>17</v>
      </c>
      <c r="E18" s="57" t="s">
        <v>18</v>
      </c>
      <c r="F18" s="58" t="s">
        <v>45</v>
      </c>
      <c r="G18" s="58" t="s">
        <v>12</v>
      </c>
      <c r="H18" s="1" t="s">
        <v>44</v>
      </c>
      <c r="I18" s="1" t="s">
        <v>46</v>
      </c>
    </row>
    <row r="19" spans="1:10" s="4" customFormat="1" ht="12.75" x14ac:dyDescent="0.2">
      <c r="B19" s="107" t="s">
        <v>19</v>
      </c>
      <c r="C19" s="107"/>
      <c r="D19" s="59">
        <v>0.153</v>
      </c>
      <c r="E19" s="50">
        <f>F14</f>
        <v>148500</v>
      </c>
      <c r="F19" s="60">
        <v>11360</v>
      </c>
      <c r="G19" s="60">
        <v>11360</v>
      </c>
      <c r="H19" s="52">
        <v>0</v>
      </c>
      <c r="I19" s="52">
        <f>SUM(F19:H19)</f>
        <v>22720</v>
      </c>
      <c r="J19" s="61"/>
    </row>
    <row r="20" spans="1:10" s="4" customFormat="1" ht="12.75" x14ac:dyDescent="0.2">
      <c r="B20" s="107" t="s">
        <v>20</v>
      </c>
      <c r="C20" s="107"/>
      <c r="D20" s="59">
        <v>6.2399999999999997E-2</v>
      </c>
      <c r="E20" s="50">
        <f>F14</f>
        <v>148500</v>
      </c>
      <c r="F20" s="60">
        <v>4633</v>
      </c>
      <c r="G20" s="60">
        <v>4633</v>
      </c>
      <c r="H20" s="52">
        <v>0</v>
      </c>
      <c r="I20" s="52">
        <f>SUM(F20:H20)</f>
        <v>9266</v>
      </c>
      <c r="J20" s="61"/>
    </row>
    <row r="21" spans="1:10" s="4" customFormat="1" ht="12.75" x14ac:dyDescent="0.2">
      <c r="B21" s="107" t="s">
        <v>21</v>
      </c>
      <c r="C21" s="107"/>
      <c r="D21" s="62">
        <v>0.19713</v>
      </c>
      <c r="E21" s="50">
        <f>F14</f>
        <v>148500</v>
      </c>
      <c r="F21" s="60">
        <v>14637</v>
      </c>
      <c r="G21" s="60">
        <v>14637</v>
      </c>
      <c r="H21" s="52">
        <v>0</v>
      </c>
      <c r="I21" s="52">
        <f>SUM(F21:H21)</f>
        <v>29274</v>
      </c>
      <c r="J21" s="61"/>
    </row>
    <row r="22" spans="1:10" s="4" customFormat="1" ht="12.75" x14ac:dyDescent="0.2">
      <c r="B22" s="103" t="s">
        <v>135</v>
      </c>
      <c r="C22" s="104"/>
      <c r="D22" s="59"/>
      <c r="E22" s="50"/>
      <c r="F22" s="60">
        <v>0</v>
      </c>
      <c r="G22" s="60">
        <v>0</v>
      </c>
      <c r="H22" s="52">
        <v>28200</v>
      </c>
      <c r="I22" s="52">
        <f>SUM(F22:H22)</f>
        <v>28200</v>
      </c>
      <c r="J22" s="61"/>
    </row>
    <row r="23" spans="1:10" s="26" customFormat="1" ht="12.75" x14ac:dyDescent="0.2">
      <c r="B23" s="117" t="s">
        <v>15</v>
      </c>
      <c r="C23" s="117"/>
      <c r="D23" s="54"/>
      <c r="E23" s="54"/>
      <c r="F23" s="55">
        <f>SUM(F19:F22)</f>
        <v>30630</v>
      </c>
      <c r="G23" s="55">
        <f>SUM(G19:G22)</f>
        <v>30630</v>
      </c>
      <c r="H23" s="55">
        <f>SUM(H19:H22)</f>
        <v>28200</v>
      </c>
      <c r="I23" s="55">
        <f>SUM(F23:H23)</f>
        <v>89460</v>
      </c>
    </row>
    <row r="24" spans="1:10" x14ac:dyDescent="0.25">
      <c r="B24" s="116" t="s">
        <v>136</v>
      </c>
      <c r="C24" s="116"/>
      <c r="D24" s="116"/>
      <c r="E24" s="116"/>
      <c r="F24" s="116"/>
      <c r="G24" s="116"/>
      <c r="H24" s="116"/>
      <c r="I24" s="116"/>
    </row>
    <row r="25" spans="1:10" x14ac:dyDescent="0.25">
      <c r="B25" s="99" t="s">
        <v>116</v>
      </c>
      <c r="C25" s="99"/>
      <c r="D25" s="99"/>
      <c r="E25" s="99"/>
      <c r="F25" s="99"/>
      <c r="G25" s="99"/>
      <c r="H25" s="99"/>
      <c r="I25" s="99"/>
      <c r="J25" s="99"/>
    </row>
    <row r="26" spans="1:10" ht="30" customHeight="1" x14ac:dyDescent="0.25">
      <c r="B26" s="63"/>
      <c r="C26" s="63"/>
      <c r="D26" s="64"/>
    </row>
    <row r="27" spans="1:10" x14ac:dyDescent="0.25">
      <c r="A27" s="42" t="s">
        <v>137</v>
      </c>
    </row>
    <row r="28" spans="1:10" x14ac:dyDescent="0.25">
      <c r="B28" s="42"/>
    </row>
    <row r="29" spans="1:10" ht="31.15" customHeight="1" x14ac:dyDescent="0.25">
      <c r="B29" s="101" t="s">
        <v>151</v>
      </c>
      <c r="C29" s="101"/>
      <c r="D29" s="101"/>
      <c r="E29" s="101"/>
      <c r="F29" s="101"/>
      <c r="G29" s="101"/>
      <c r="H29" s="101"/>
      <c r="I29" s="101"/>
      <c r="J29" s="101"/>
    </row>
    <row r="30" spans="1:10" s="47" customFormat="1" ht="38.25" x14ac:dyDescent="0.2">
      <c r="B30" s="57" t="s">
        <v>23</v>
      </c>
      <c r="C30" s="57" t="s">
        <v>24</v>
      </c>
      <c r="D30" s="57" t="s">
        <v>25</v>
      </c>
      <c r="E30" s="108" t="s">
        <v>26</v>
      </c>
      <c r="F30" s="108"/>
      <c r="G30" s="58" t="s">
        <v>45</v>
      </c>
      <c r="H30" s="58" t="s">
        <v>12</v>
      </c>
      <c r="I30" s="1" t="s">
        <v>44</v>
      </c>
      <c r="J30" s="1" t="s">
        <v>46</v>
      </c>
    </row>
    <row r="31" spans="1:10" s="4" customFormat="1" ht="12.75" x14ac:dyDescent="0.2">
      <c r="B31" s="5" t="s">
        <v>27</v>
      </c>
      <c r="C31" s="5" t="s">
        <v>28</v>
      </c>
      <c r="D31" s="5" t="s">
        <v>29</v>
      </c>
      <c r="E31" s="109" t="s">
        <v>77</v>
      </c>
      <c r="F31" s="109"/>
      <c r="G31" s="52">
        <v>800</v>
      </c>
      <c r="H31" s="52">
        <v>800</v>
      </c>
      <c r="I31" s="52">
        <v>0</v>
      </c>
      <c r="J31" s="52">
        <f>SUM(G31:I31)</f>
        <v>1600</v>
      </c>
    </row>
    <row r="32" spans="1:10" s="4" customFormat="1" ht="12.75" x14ac:dyDescent="0.2">
      <c r="B32" s="5"/>
      <c r="C32" s="5"/>
      <c r="D32" s="5" t="s">
        <v>30</v>
      </c>
      <c r="E32" s="109" t="s">
        <v>78</v>
      </c>
      <c r="F32" s="109"/>
      <c r="G32" s="52">
        <v>2196</v>
      </c>
      <c r="H32" s="52">
        <v>2196</v>
      </c>
      <c r="I32" s="52">
        <v>0</v>
      </c>
      <c r="J32" s="52">
        <f t="shared" ref="J32:J38" si="2">SUM(G32:I32)</f>
        <v>4392</v>
      </c>
    </row>
    <row r="33" spans="1:10" s="4" customFormat="1" ht="25.5" x14ac:dyDescent="0.2">
      <c r="B33" s="5"/>
      <c r="C33" s="5"/>
      <c r="D33" s="5" t="s">
        <v>31</v>
      </c>
      <c r="E33" s="109" t="s">
        <v>79</v>
      </c>
      <c r="F33" s="109"/>
      <c r="G33" s="52">
        <v>852</v>
      </c>
      <c r="H33" s="52">
        <v>852</v>
      </c>
      <c r="I33" s="52">
        <v>0</v>
      </c>
      <c r="J33" s="52">
        <f t="shared" si="2"/>
        <v>1704</v>
      </c>
    </row>
    <row r="34" spans="1:10" s="4" customFormat="1" ht="12.75" x14ac:dyDescent="0.2">
      <c r="B34" s="5" t="s">
        <v>32</v>
      </c>
      <c r="C34" s="5"/>
      <c r="D34" s="5" t="s">
        <v>33</v>
      </c>
      <c r="E34" s="109" t="s">
        <v>80</v>
      </c>
      <c r="F34" s="109"/>
      <c r="G34" s="52">
        <v>736</v>
      </c>
      <c r="H34" s="52">
        <v>736</v>
      </c>
      <c r="I34" s="52">
        <v>0</v>
      </c>
      <c r="J34" s="52">
        <f t="shared" si="2"/>
        <v>1472</v>
      </c>
    </row>
    <row r="35" spans="1:10" s="4" customFormat="1" ht="12.75" x14ac:dyDescent="0.2">
      <c r="B35" s="5" t="s">
        <v>34</v>
      </c>
      <c r="C35" s="5" t="s">
        <v>120</v>
      </c>
      <c r="D35" s="5" t="s">
        <v>101</v>
      </c>
      <c r="E35" s="109" t="s">
        <v>60</v>
      </c>
      <c r="F35" s="109"/>
      <c r="G35" s="52">
        <v>400</v>
      </c>
      <c r="H35" s="52">
        <v>400</v>
      </c>
      <c r="I35" s="52">
        <v>0</v>
      </c>
      <c r="J35" s="52">
        <f t="shared" si="2"/>
        <v>800</v>
      </c>
    </row>
    <row r="36" spans="1:10" s="4" customFormat="1" ht="12.75" x14ac:dyDescent="0.2">
      <c r="B36" s="5"/>
      <c r="C36" s="5"/>
      <c r="D36" s="5" t="s">
        <v>102</v>
      </c>
      <c r="E36" s="109" t="s">
        <v>61</v>
      </c>
      <c r="F36" s="109"/>
      <c r="G36" s="52">
        <v>1098</v>
      </c>
      <c r="H36" s="52">
        <v>1098</v>
      </c>
      <c r="I36" s="52">
        <v>0</v>
      </c>
      <c r="J36" s="52">
        <f t="shared" si="2"/>
        <v>2196</v>
      </c>
    </row>
    <row r="37" spans="1:10" s="4" customFormat="1" ht="25.5" x14ac:dyDescent="0.2">
      <c r="B37" s="5"/>
      <c r="C37" s="5"/>
      <c r="D37" s="5" t="s">
        <v>103</v>
      </c>
      <c r="E37" s="109" t="s">
        <v>62</v>
      </c>
      <c r="F37" s="109"/>
      <c r="G37" s="52">
        <v>426</v>
      </c>
      <c r="H37" s="52">
        <v>426</v>
      </c>
      <c r="I37" s="52">
        <v>0</v>
      </c>
      <c r="J37" s="52">
        <f t="shared" si="2"/>
        <v>852</v>
      </c>
    </row>
    <row r="38" spans="1:10" s="26" customFormat="1" ht="12.75" x14ac:dyDescent="0.2">
      <c r="B38" s="65" t="s">
        <v>15</v>
      </c>
      <c r="C38" s="66"/>
      <c r="D38" s="54"/>
      <c r="E38" s="54"/>
      <c r="F38" s="54"/>
      <c r="G38" s="55">
        <f>SUM(G31:G37)</f>
        <v>6508</v>
      </c>
      <c r="H38" s="55">
        <f>SUM(H31:H37)</f>
        <v>6508</v>
      </c>
      <c r="I38" s="55">
        <f>SUM(I31:I37)</f>
        <v>0</v>
      </c>
      <c r="J38" s="55">
        <f t="shared" si="2"/>
        <v>13016</v>
      </c>
    </row>
    <row r="39" spans="1:10" x14ac:dyDescent="0.25">
      <c r="B39" s="98" t="s">
        <v>138</v>
      </c>
      <c r="C39" s="98"/>
      <c r="D39" s="98"/>
      <c r="E39" s="98"/>
      <c r="F39" s="98"/>
      <c r="G39" s="98"/>
      <c r="H39" s="98"/>
      <c r="I39" s="98"/>
    </row>
    <row r="40" spans="1:10" ht="21.6" customHeight="1" x14ac:dyDescent="0.25">
      <c r="B40" s="112" t="s">
        <v>87</v>
      </c>
      <c r="C40" s="113"/>
      <c r="D40" s="113"/>
      <c r="E40" s="113"/>
      <c r="F40" s="113"/>
      <c r="G40" s="113"/>
      <c r="H40" s="113"/>
      <c r="I40" s="113"/>
      <c r="J40" s="113"/>
    </row>
    <row r="41" spans="1:10" ht="77.45" customHeight="1" x14ac:dyDescent="0.25">
      <c r="B41" s="114" t="s">
        <v>139</v>
      </c>
      <c r="C41" s="113"/>
      <c r="D41" s="113"/>
      <c r="E41" s="113"/>
      <c r="F41" s="113"/>
      <c r="G41" s="113"/>
      <c r="H41" s="113"/>
      <c r="I41" s="113"/>
      <c r="J41" s="113"/>
    </row>
    <row r="42" spans="1:10" ht="30" customHeight="1" x14ac:dyDescent="0.25"/>
    <row r="43" spans="1:10" x14ac:dyDescent="0.25">
      <c r="A43" s="42" t="s">
        <v>140</v>
      </c>
    </row>
    <row r="44" spans="1:10" x14ac:dyDescent="0.25">
      <c r="B44" s="46"/>
    </row>
    <row r="45" spans="1:10" ht="129" customHeight="1" x14ac:dyDescent="0.25">
      <c r="B45" s="102" t="s">
        <v>123</v>
      </c>
      <c r="C45" s="102"/>
      <c r="D45" s="102"/>
      <c r="E45" s="102"/>
      <c r="F45" s="102"/>
      <c r="G45" s="102"/>
      <c r="H45" s="102"/>
      <c r="I45" s="102"/>
      <c r="J45" s="102"/>
    </row>
    <row r="46" spans="1:10" s="47" customFormat="1" ht="63.75" x14ac:dyDescent="0.2">
      <c r="B46" s="108" t="s">
        <v>35</v>
      </c>
      <c r="C46" s="108"/>
      <c r="D46" s="108"/>
      <c r="E46" s="57" t="s">
        <v>26</v>
      </c>
      <c r="F46" s="58" t="s">
        <v>45</v>
      </c>
      <c r="G46" s="58" t="s">
        <v>12</v>
      </c>
      <c r="H46" s="1" t="s">
        <v>44</v>
      </c>
      <c r="I46" s="1" t="s">
        <v>46</v>
      </c>
      <c r="J46" s="57" t="s">
        <v>141</v>
      </c>
    </row>
    <row r="47" spans="1:10" s="4" customFormat="1" ht="12.75" x14ac:dyDescent="0.2">
      <c r="B47" s="107" t="s">
        <v>74</v>
      </c>
      <c r="C47" s="107"/>
      <c r="D47" s="107"/>
      <c r="E47" s="5" t="s">
        <v>82</v>
      </c>
      <c r="F47" s="52">
        <v>0</v>
      </c>
      <c r="G47" s="52">
        <v>0</v>
      </c>
      <c r="H47" s="52">
        <v>5000</v>
      </c>
      <c r="I47" s="52">
        <f>SUM(F47:H47)</f>
        <v>5000</v>
      </c>
      <c r="J47" s="67" t="s">
        <v>36</v>
      </c>
    </row>
    <row r="48" spans="1:10" s="4" customFormat="1" ht="12.75" x14ac:dyDescent="0.2">
      <c r="B48" s="115" t="s">
        <v>81</v>
      </c>
      <c r="C48" s="115"/>
      <c r="D48" s="115"/>
      <c r="E48" s="68" t="s">
        <v>110</v>
      </c>
      <c r="F48" s="52">
        <v>8199</v>
      </c>
      <c r="G48" s="52">
        <v>10000</v>
      </c>
      <c r="H48" s="52">
        <v>0</v>
      </c>
      <c r="I48" s="52">
        <f t="shared" ref="I48:I49" si="3">SUM(F48:H48)</f>
        <v>18199</v>
      </c>
      <c r="J48" s="67" t="s">
        <v>56</v>
      </c>
    </row>
    <row r="49" spans="1:10" s="26" customFormat="1" ht="12.75" x14ac:dyDescent="0.2">
      <c r="B49" s="65" t="s">
        <v>15</v>
      </c>
      <c r="C49" s="66"/>
      <c r="D49" s="66"/>
      <c r="E49" s="66"/>
      <c r="F49" s="55">
        <f>SUM(F47:F48)</f>
        <v>8199</v>
      </c>
      <c r="G49" s="55">
        <f>SUM(G47:G48)</f>
        <v>10000</v>
      </c>
      <c r="H49" s="55">
        <f>SUM(H47:H48)</f>
        <v>5000</v>
      </c>
      <c r="I49" s="55">
        <f t="shared" si="3"/>
        <v>23199</v>
      </c>
      <c r="J49" s="69"/>
    </row>
    <row r="50" spans="1:10" ht="130.15" customHeight="1" x14ac:dyDescent="0.25">
      <c r="B50" s="98" t="s">
        <v>142</v>
      </c>
      <c r="C50" s="98"/>
      <c r="D50" s="98"/>
      <c r="E50" s="98"/>
      <c r="F50" s="98"/>
      <c r="G50" s="98"/>
      <c r="H50" s="98"/>
      <c r="I50" s="98"/>
      <c r="J50" s="98"/>
    </row>
    <row r="51" spans="1:10" ht="21" customHeight="1" x14ac:dyDescent="0.25"/>
    <row r="52" spans="1:10" x14ac:dyDescent="0.25">
      <c r="A52" s="42" t="s">
        <v>143</v>
      </c>
    </row>
    <row r="53" spans="1:10" x14ac:dyDescent="0.25">
      <c r="B53" s="42"/>
    </row>
    <row r="54" spans="1:10" ht="70.900000000000006" customHeight="1" x14ac:dyDescent="0.25">
      <c r="B54" s="101" t="s">
        <v>152</v>
      </c>
      <c r="C54" s="101"/>
      <c r="D54" s="101"/>
      <c r="E54" s="101"/>
      <c r="F54" s="101"/>
      <c r="G54" s="101"/>
      <c r="H54" s="101"/>
      <c r="I54" s="101"/>
      <c r="J54" s="101"/>
    </row>
    <row r="55" spans="1:10" s="47" customFormat="1" ht="63.75" x14ac:dyDescent="0.2">
      <c r="B55" s="110" t="s">
        <v>35</v>
      </c>
      <c r="C55" s="111"/>
      <c r="D55" s="110" t="s">
        <v>26</v>
      </c>
      <c r="E55" s="111"/>
      <c r="F55" s="58" t="s">
        <v>45</v>
      </c>
      <c r="G55" s="58" t="s">
        <v>12</v>
      </c>
      <c r="H55" s="1" t="s">
        <v>44</v>
      </c>
      <c r="I55" s="1" t="s">
        <v>46</v>
      </c>
      <c r="J55" s="57" t="s">
        <v>141</v>
      </c>
    </row>
    <row r="56" spans="1:10" s="4" customFormat="1" ht="12.75" x14ac:dyDescent="0.2">
      <c r="B56" s="103" t="s">
        <v>83</v>
      </c>
      <c r="C56" s="104"/>
      <c r="D56" s="105" t="s">
        <v>124</v>
      </c>
      <c r="E56" s="106"/>
      <c r="F56" s="52">
        <v>0</v>
      </c>
      <c r="G56" s="52">
        <v>2400</v>
      </c>
      <c r="H56" s="52">
        <v>0</v>
      </c>
      <c r="I56" s="52">
        <f>F56+G56+H56</f>
        <v>2400</v>
      </c>
      <c r="J56" s="67" t="s">
        <v>37</v>
      </c>
    </row>
    <row r="57" spans="1:10" s="4" customFormat="1" ht="12.75" x14ac:dyDescent="0.2">
      <c r="B57" s="105" t="s">
        <v>84</v>
      </c>
      <c r="C57" s="106"/>
      <c r="D57" s="103" t="s">
        <v>86</v>
      </c>
      <c r="E57" s="104"/>
      <c r="F57" s="52">
        <v>4000</v>
      </c>
      <c r="G57" s="52">
        <v>4000</v>
      </c>
      <c r="H57" s="52">
        <v>0</v>
      </c>
      <c r="I57" s="52">
        <f>F57+G57+H57</f>
        <v>8000</v>
      </c>
      <c r="J57" s="67" t="s">
        <v>36</v>
      </c>
    </row>
    <row r="58" spans="1:10" s="4" customFormat="1" ht="12.75" x14ac:dyDescent="0.2">
      <c r="B58" s="103" t="s">
        <v>90</v>
      </c>
      <c r="C58" s="104"/>
      <c r="D58" s="103" t="s">
        <v>86</v>
      </c>
      <c r="E58" s="104"/>
      <c r="F58" s="52">
        <v>2000</v>
      </c>
      <c r="G58" s="52">
        <v>2000</v>
      </c>
      <c r="H58" s="52">
        <v>4000</v>
      </c>
      <c r="I58" s="52">
        <f>F58+G58+H58</f>
        <v>8000</v>
      </c>
      <c r="J58" s="67" t="s">
        <v>36</v>
      </c>
    </row>
    <row r="59" spans="1:10" s="4" customFormat="1" ht="12.75" x14ac:dyDescent="0.2">
      <c r="B59" s="103" t="s">
        <v>85</v>
      </c>
      <c r="C59" s="104"/>
      <c r="D59" s="105" t="s">
        <v>124</v>
      </c>
      <c r="E59" s="106"/>
      <c r="F59" s="52">
        <v>0</v>
      </c>
      <c r="G59" s="52">
        <v>2400</v>
      </c>
      <c r="H59" s="52">
        <v>0</v>
      </c>
      <c r="I59" s="52">
        <f t="shared" ref="I59:I61" si="4">SUM(F59:H59)</f>
        <v>2400</v>
      </c>
      <c r="J59" s="67" t="s">
        <v>37</v>
      </c>
    </row>
    <row r="60" spans="1:10" s="4" customFormat="1" ht="12.75" x14ac:dyDescent="0.2">
      <c r="B60" s="70" t="s">
        <v>89</v>
      </c>
      <c r="C60" s="71"/>
      <c r="D60" s="70" t="s">
        <v>88</v>
      </c>
      <c r="E60" s="71"/>
      <c r="F60" s="52">
        <v>0</v>
      </c>
      <c r="G60" s="52">
        <v>4200</v>
      </c>
      <c r="H60" s="52">
        <v>0</v>
      </c>
      <c r="I60" s="52">
        <f t="shared" si="4"/>
        <v>4200</v>
      </c>
      <c r="J60" s="67"/>
    </row>
    <row r="61" spans="1:10" s="26" customFormat="1" ht="12.75" x14ac:dyDescent="0.2">
      <c r="B61" s="65" t="s">
        <v>15</v>
      </c>
      <c r="C61" s="66"/>
      <c r="D61" s="66"/>
      <c r="E61" s="72"/>
      <c r="F61" s="55">
        <f>SUM(F56:F60)</f>
        <v>6000</v>
      </c>
      <c r="G61" s="55">
        <f>SUM(G56:G60)</f>
        <v>15000</v>
      </c>
      <c r="H61" s="55">
        <f>SUM(H56:H60)</f>
        <v>4000</v>
      </c>
      <c r="I61" s="55">
        <f t="shared" si="4"/>
        <v>25000</v>
      </c>
      <c r="J61" s="69"/>
    </row>
    <row r="62" spans="1:10" ht="93.6" customHeight="1" x14ac:dyDescent="0.25">
      <c r="B62" s="98" t="s">
        <v>144</v>
      </c>
      <c r="C62" s="98"/>
      <c r="D62" s="98"/>
      <c r="E62" s="98"/>
      <c r="F62" s="98"/>
      <c r="G62" s="98"/>
      <c r="H62" s="98"/>
      <c r="I62" s="98"/>
      <c r="J62" s="98"/>
    </row>
    <row r="63" spans="1:10" ht="30" customHeight="1" x14ac:dyDescent="0.25">
      <c r="B63" s="63"/>
    </row>
    <row r="64" spans="1:10" x14ac:dyDescent="0.25">
      <c r="A64" s="42" t="s">
        <v>145</v>
      </c>
    </row>
    <row r="65" spans="1:10" ht="63.6" customHeight="1" x14ac:dyDescent="0.25">
      <c r="B65" s="101" t="s">
        <v>146</v>
      </c>
      <c r="C65" s="101"/>
      <c r="D65" s="101"/>
      <c r="E65" s="101"/>
      <c r="F65" s="101"/>
      <c r="G65" s="101"/>
      <c r="H65" s="101"/>
      <c r="I65" s="101"/>
      <c r="J65" s="101"/>
    </row>
    <row r="66" spans="1:10" s="3" customFormat="1" ht="38.25" x14ac:dyDescent="0.2">
      <c r="B66" s="108" t="s">
        <v>38</v>
      </c>
      <c r="C66" s="108"/>
      <c r="D66" s="57" t="s">
        <v>39</v>
      </c>
      <c r="E66" s="108" t="s">
        <v>26</v>
      </c>
      <c r="F66" s="108"/>
      <c r="G66" s="58" t="s">
        <v>45</v>
      </c>
      <c r="H66" s="58" t="s">
        <v>12</v>
      </c>
      <c r="I66" s="1" t="s">
        <v>44</v>
      </c>
      <c r="J66" s="1" t="s">
        <v>46</v>
      </c>
    </row>
    <row r="67" spans="1:10" s="4" customFormat="1" ht="12.75" x14ac:dyDescent="0.2">
      <c r="B67" s="107" t="s">
        <v>70</v>
      </c>
      <c r="C67" s="107"/>
      <c r="D67" s="5" t="s">
        <v>40</v>
      </c>
      <c r="E67" s="107" t="s">
        <v>111</v>
      </c>
      <c r="F67" s="107"/>
      <c r="G67" s="52">
        <v>15000</v>
      </c>
      <c r="H67" s="52">
        <v>5000</v>
      </c>
      <c r="I67" s="52">
        <v>0</v>
      </c>
      <c r="J67" s="52">
        <f>SUM(G67:I67)</f>
        <v>20000</v>
      </c>
    </row>
    <row r="68" spans="1:10" s="4" customFormat="1" ht="14.45" customHeight="1" x14ac:dyDescent="0.2">
      <c r="B68" s="107" t="s">
        <v>71</v>
      </c>
      <c r="C68" s="107"/>
      <c r="D68" s="5" t="s">
        <v>100</v>
      </c>
      <c r="E68" s="107" t="s">
        <v>96</v>
      </c>
      <c r="F68" s="107"/>
      <c r="G68" s="52">
        <v>8500</v>
      </c>
      <c r="H68" s="52">
        <v>0</v>
      </c>
      <c r="I68" s="52">
        <v>0</v>
      </c>
      <c r="J68" s="52">
        <f t="shared" ref="J68:J71" si="5">SUM(G68:I68)</f>
        <v>8500</v>
      </c>
    </row>
    <row r="69" spans="1:10" s="4" customFormat="1" ht="12.75" x14ac:dyDescent="0.2">
      <c r="B69" s="107" t="s">
        <v>98</v>
      </c>
      <c r="C69" s="107"/>
      <c r="D69" s="5" t="s">
        <v>41</v>
      </c>
      <c r="E69" s="107" t="s">
        <v>112</v>
      </c>
      <c r="F69" s="107"/>
      <c r="G69" s="52">
        <v>31200</v>
      </c>
      <c r="H69" s="52">
        <v>21321</v>
      </c>
      <c r="I69" s="52">
        <v>0</v>
      </c>
      <c r="J69" s="52">
        <f t="shared" si="5"/>
        <v>52521</v>
      </c>
    </row>
    <row r="70" spans="1:10" s="4" customFormat="1" ht="12.75" x14ac:dyDescent="0.2">
      <c r="B70" s="107" t="s">
        <v>99</v>
      </c>
      <c r="C70" s="107"/>
      <c r="D70" s="5" t="s">
        <v>42</v>
      </c>
      <c r="E70" s="107" t="s">
        <v>107</v>
      </c>
      <c r="F70" s="107"/>
      <c r="G70" s="52">
        <v>50000</v>
      </c>
      <c r="H70" s="52">
        <v>0</v>
      </c>
      <c r="I70" s="52">
        <v>0</v>
      </c>
      <c r="J70" s="52">
        <f t="shared" si="5"/>
        <v>50000</v>
      </c>
    </row>
    <row r="71" spans="1:10" s="26" customFormat="1" ht="12.75" x14ac:dyDescent="0.2">
      <c r="B71" s="65" t="s">
        <v>15</v>
      </c>
      <c r="C71" s="66"/>
      <c r="D71" s="66"/>
      <c r="E71" s="66"/>
      <c r="F71" s="66"/>
      <c r="G71" s="55">
        <f>SUM(G67:G70)</f>
        <v>104700</v>
      </c>
      <c r="H71" s="55">
        <f>SUM(H67:H70)</f>
        <v>26321</v>
      </c>
      <c r="I71" s="55">
        <f>SUM(I67:I70)</f>
        <v>0</v>
      </c>
      <c r="J71" s="55">
        <f t="shared" si="5"/>
        <v>131021</v>
      </c>
    </row>
    <row r="72" spans="1:10" ht="94.15" customHeight="1" x14ac:dyDescent="0.25">
      <c r="B72" s="98" t="s">
        <v>162</v>
      </c>
      <c r="C72" s="98"/>
      <c r="D72" s="98"/>
      <c r="E72" s="98"/>
      <c r="F72" s="98"/>
      <c r="G72" s="98"/>
      <c r="H72" s="98"/>
      <c r="I72" s="98"/>
      <c r="J72" s="98"/>
    </row>
    <row r="73" spans="1:10" ht="20.45" customHeight="1" x14ac:dyDescent="0.25"/>
    <row r="74" spans="1:10" x14ac:dyDescent="0.25">
      <c r="A74" s="42" t="s">
        <v>43</v>
      </c>
    </row>
    <row r="75" spans="1:10" ht="18" customHeight="1" x14ac:dyDescent="0.25"/>
    <row r="76" spans="1:10" x14ac:dyDescent="0.25">
      <c r="A76" s="42" t="s">
        <v>147</v>
      </c>
    </row>
    <row r="77" spans="1:10" ht="82.9" customHeight="1" x14ac:dyDescent="0.25">
      <c r="B77" s="125" t="s">
        <v>121</v>
      </c>
      <c r="C77" s="125"/>
      <c r="D77" s="125"/>
      <c r="E77" s="125"/>
      <c r="F77" s="125"/>
      <c r="G77" s="125"/>
      <c r="H77" s="125"/>
      <c r="I77" s="125"/>
      <c r="J77" s="125"/>
    </row>
    <row r="78" spans="1:10" s="3" customFormat="1" ht="38.25" x14ac:dyDescent="0.2">
      <c r="B78" s="108" t="s">
        <v>25</v>
      </c>
      <c r="C78" s="108"/>
      <c r="D78" s="108" t="s">
        <v>26</v>
      </c>
      <c r="E78" s="108"/>
      <c r="F78" s="58" t="s">
        <v>45</v>
      </c>
      <c r="G78" s="58" t="s">
        <v>12</v>
      </c>
      <c r="H78" s="1" t="s">
        <v>68</v>
      </c>
      <c r="I78" s="1" t="s">
        <v>46</v>
      </c>
    </row>
    <row r="79" spans="1:10" s="4" customFormat="1" ht="12.75" x14ac:dyDescent="0.2">
      <c r="B79" s="103" t="s">
        <v>69</v>
      </c>
      <c r="C79" s="104"/>
      <c r="D79" s="128" t="s">
        <v>72</v>
      </c>
      <c r="E79" s="107"/>
      <c r="F79" s="52">
        <v>28000</v>
      </c>
      <c r="G79" s="52">
        <v>148000</v>
      </c>
      <c r="H79" s="52">
        <v>200000</v>
      </c>
      <c r="I79" s="52">
        <f>SUM(F79:H79)</f>
        <v>376000</v>
      </c>
    </row>
    <row r="80" spans="1:10" s="4" customFormat="1" ht="12.75" x14ac:dyDescent="0.2">
      <c r="B80" s="107" t="s">
        <v>148</v>
      </c>
      <c r="C80" s="107"/>
      <c r="D80" s="107" t="s">
        <v>95</v>
      </c>
      <c r="E80" s="107"/>
      <c r="F80" s="52">
        <v>22001</v>
      </c>
      <c r="G80" s="52">
        <v>22003</v>
      </c>
      <c r="H80" s="52">
        <v>5100</v>
      </c>
      <c r="I80" s="52">
        <f>SUM(F80:H80)</f>
        <v>49104</v>
      </c>
    </row>
    <row r="81" spans="2:10" s="4" customFormat="1" ht="12.75" x14ac:dyDescent="0.2">
      <c r="B81" s="107" t="s">
        <v>53</v>
      </c>
      <c r="C81" s="107"/>
      <c r="D81" s="107" t="s">
        <v>94</v>
      </c>
      <c r="E81" s="107"/>
      <c r="F81" s="52">
        <v>5250</v>
      </c>
      <c r="G81" s="52">
        <v>5250</v>
      </c>
      <c r="H81" s="52">
        <v>0</v>
      </c>
      <c r="I81" s="52">
        <f t="shared" ref="I81:I84" si="6">SUM(F81:H81)</f>
        <v>10500</v>
      </c>
    </row>
    <row r="82" spans="2:10" s="4" customFormat="1" ht="12.75" x14ac:dyDescent="0.2">
      <c r="B82" s="107" t="s">
        <v>92</v>
      </c>
      <c r="C82" s="107"/>
      <c r="D82" s="107" t="s">
        <v>93</v>
      </c>
      <c r="E82" s="107"/>
      <c r="F82" s="52">
        <v>1500</v>
      </c>
      <c r="G82" s="52">
        <v>1500</v>
      </c>
      <c r="H82" s="52">
        <v>0</v>
      </c>
      <c r="I82" s="52">
        <f t="shared" si="6"/>
        <v>3000</v>
      </c>
    </row>
    <row r="83" spans="2:10" s="4" customFormat="1" ht="12.75" x14ac:dyDescent="0.2">
      <c r="B83" s="120" t="s">
        <v>91</v>
      </c>
      <c r="C83" s="120"/>
      <c r="D83" s="107" t="s">
        <v>113</v>
      </c>
      <c r="E83" s="107"/>
      <c r="F83" s="52">
        <v>800</v>
      </c>
      <c r="G83" s="52">
        <v>1200</v>
      </c>
      <c r="H83" s="52">
        <v>0</v>
      </c>
      <c r="I83" s="52">
        <f t="shared" si="6"/>
        <v>2000</v>
      </c>
    </row>
    <row r="84" spans="2:10" s="4" customFormat="1" ht="12.75" x14ac:dyDescent="0.2">
      <c r="B84" s="107" t="s">
        <v>55</v>
      </c>
      <c r="C84" s="107"/>
      <c r="D84" s="107" t="s">
        <v>97</v>
      </c>
      <c r="E84" s="107"/>
      <c r="F84" s="52">
        <v>2500</v>
      </c>
      <c r="G84" s="52">
        <v>2011</v>
      </c>
      <c r="H84" s="52">
        <v>0</v>
      </c>
      <c r="I84" s="52">
        <f t="shared" si="6"/>
        <v>4511</v>
      </c>
    </row>
    <row r="85" spans="2:10" s="26" customFormat="1" ht="12.75" x14ac:dyDescent="0.2">
      <c r="B85" s="121" t="s">
        <v>15</v>
      </c>
      <c r="C85" s="122"/>
      <c r="D85" s="53"/>
      <c r="E85" s="53"/>
      <c r="F85" s="55">
        <f>SUM(F79:F84)</f>
        <v>60051</v>
      </c>
      <c r="G85" s="55">
        <f>SUM(G79:G84)</f>
        <v>179964</v>
      </c>
      <c r="H85" s="55">
        <f>SUM(H79:H84)</f>
        <v>205100</v>
      </c>
      <c r="I85" s="55">
        <f>SUM(F85:H85)</f>
        <v>445115</v>
      </c>
    </row>
    <row r="86" spans="2:10" ht="184.9" customHeight="1" x14ac:dyDescent="0.25">
      <c r="B86" s="98" t="s">
        <v>149</v>
      </c>
      <c r="C86" s="98"/>
      <c r="D86" s="98"/>
      <c r="E86" s="98"/>
      <c r="F86" s="98"/>
      <c r="G86" s="98"/>
      <c r="H86" s="98"/>
      <c r="I86" s="98"/>
      <c r="J86" s="94"/>
    </row>
    <row r="87" spans="2:10" x14ac:dyDescent="0.25">
      <c r="B87" s="73"/>
      <c r="C87" s="73"/>
      <c r="D87" s="73"/>
      <c r="E87" s="73"/>
      <c r="F87" s="73"/>
      <c r="G87" s="73"/>
      <c r="H87" s="73"/>
      <c r="I87" s="73"/>
    </row>
    <row r="88" spans="2:10" ht="39" x14ac:dyDescent="0.25">
      <c r="B88" s="108" t="s">
        <v>25</v>
      </c>
      <c r="C88" s="108"/>
      <c r="D88" s="108"/>
      <c r="E88" s="108"/>
      <c r="F88" s="58" t="s">
        <v>45</v>
      </c>
      <c r="G88" s="58" t="s">
        <v>12</v>
      </c>
      <c r="H88" s="1" t="s">
        <v>68</v>
      </c>
      <c r="I88" s="1" t="s">
        <v>46</v>
      </c>
    </row>
    <row r="89" spans="2:10" ht="15.6" customHeight="1" x14ac:dyDescent="0.25">
      <c r="B89" s="74" t="s">
        <v>50</v>
      </c>
      <c r="C89" s="75"/>
      <c r="D89" s="76"/>
      <c r="E89" s="77"/>
      <c r="F89" s="78">
        <v>364588</v>
      </c>
      <c r="G89" s="78">
        <f>G85+H71+G61+G49+H38+G23+G14</f>
        <v>416923</v>
      </c>
      <c r="H89" s="78">
        <f>H85+I71+H61+H49+I38+H23+H14</f>
        <v>355100</v>
      </c>
      <c r="I89" s="78">
        <f>SUM(F89:H89)</f>
        <v>1136611</v>
      </c>
    </row>
    <row r="90" spans="2:10" x14ac:dyDescent="0.25">
      <c r="F90" s="79"/>
      <c r="G90" s="79"/>
      <c r="H90" s="79"/>
      <c r="I90" s="80"/>
    </row>
    <row r="91" spans="2:10" x14ac:dyDescent="0.25">
      <c r="B91" s="130" t="s">
        <v>47</v>
      </c>
      <c r="C91" s="131"/>
      <c r="D91" s="129" t="s">
        <v>48</v>
      </c>
      <c r="E91" s="129"/>
      <c r="F91" s="81"/>
      <c r="G91" s="81"/>
      <c r="H91" s="81"/>
      <c r="I91" s="81"/>
    </row>
    <row r="92" spans="2:10" x14ac:dyDescent="0.25">
      <c r="B92" s="126"/>
      <c r="C92" s="127"/>
      <c r="D92" s="124">
        <v>0.13689999999999999</v>
      </c>
      <c r="E92" s="124"/>
      <c r="F92" s="78">
        <f>F89*D92</f>
        <v>49912.097199999997</v>
      </c>
      <c r="G92" s="78">
        <f>G89*D92</f>
        <v>57076.758699999998</v>
      </c>
      <c r="H92" s="81"/>
      <c r="I92" s="78">
        <f>SUM(F92:H92)</f>
        <v>106988.8559</v>
      </c>
    </row>
    <row r="93" spans="2:10" ht="162.6" customHeight="1" x14ac:dyDescent="0.25">
      <c r="B93" s="98" t="s">
        <v>150</v>
      </c>
      <c r="C93" s="98"/>
      <c r="D93" s="98"/>
      <c r="E93" s="98"/>
      <c r="F93" s="98"/>
      <c r="G93" s="98"/>
      <c r="H93" s="98"/>
      <c r="I93" s="98"/>
      <c r="J93" s="95"/>
    </row>
    <row r="95" spans="2:10" ht="39" x14ac:dyDescent="0.25">
      <c r="B95" s="108" t="s">
        <v>25</v>
      </c>
      <c r="C95" s="108"/>
      <c r="D95" s="108"/>
      <c r="E95" s="108"/>
      <c r="F95" s="58" t="s">
        <v>45</v>
      </c>
      <c r="G95" s="58" t="s">
        <v>12</v>
      </c>
      <c r="H95" s="1" t="s">
        <v>68</v>
      </c>
      <c r="I95" s="1" t="s">
        <v>46</v>
      </c>
    </row>
    <row r="96" spans="2:10" ht="16.5" thickBot="1" x14ac:dyDescent="0.3">
      <c r="B96" s="118" t="s">
        <v>51</v>
      </c>
      <c r="C96" s="119"/>
      <c r="D96" s="123"/>
      <c r="E96" s="123"/>
      <c r="F96" s="82">
        <f>F89+F92</f>
        <v>414500.09720000002</v>
      </c>
      <c r="G96" s="82">
        <f>G89+G92</f>
        <v>473999.75870000001</v>
      </c>
      <c r="H96" s="82">
        <f>H89+H92</f>
        <v>355100</v>
      </c>
      <c r="I96" s="82">
        <f t="shared" ref="I96" si="7">I89+I92</f>
        <v>1243599.8559000001</v>
      </c>
    </row>
    <row r="97" ht="16.5" thickTop="1" x14ac:dyDescent="0.25"/>
  </sheetData>
  <mergeCells count="78">
    <mergeCell ref="D88:E88"/>
    <mergeCell ref="B92:C92"/>
    <mergeCell ref="B78:C78"/>
    <mergeCell ref="B80:C80"/>
    <mergeCell ref="B81:C81"/>
    <mergeCell ref="B79:C79"/>
    <mergeCell ref="D79:E79"/>
    <mergeCell ref="D91:E91"/>
    <mergeCell ref="B91:C91"/>
    <mergeCell ref="B82:C82"/>
    <mergeCell ref="D78:E78"/>
    <mergeCell ref="D80:E80"/>
    <mergeCell ref="D81:E81"/>
    <mergeCell ref="D82:E82"/>
    <mergeCell ref="B86:I86"/>
    <mergeCell ref="B70:C70"/>
    <mergeCell ref="B56:C56"/>
    <mergeCell ref="E70:F70"/>
    <mergeCell ref="B96:C96"/>
    <mergeCell ref="B83:C83"/>
    <mergeCell ref="B84:C84"/>
    <mergeCell ref="B85:C85"/>
    <mergeCell ref="D83:E83"/>
    <mergeCell ref="D96:E96"/>
    <mergeCell ref="D92:E92"/>
    <mergeCell ref="B95:C95"/>
    <mergeCell ref="D95:E95"/>
    <mergeCell ref="D84:E84"/>
    <mergeCell ref="B88:C88"/>
    <mergeCell ref="B72:J72"/>
    <mergeCell ref="B77:J77"/>
    <mergeCell ref="B48:D48"/>
    <mergeCell ref="B18:C18"/>
    <mergeCell ref="B19:C19"/>
    <mergeCell ref="B20:C20"/>
    <mergeCell ref="B21:C21"/>
    <mergeCell ref="B22:C22"/>
    <mergeCell ref="B39:I39"/>
    <mergeCell ref="B24:I24"/>
    <mergeCell ref="B23:C23"/>
    <mergeCell ref="B46:D46"/>
    <mergeCell ref="B69:C69"/>
    <mergeCell ref="E30:F30"/>
    <mergeCell ref="E31:F31"/>
    <mergeCell ref="E32:F32"/>
    <mergeCell ref="E33:F33"/>
    <mergeCell ref="E34:F34"/>
    <mergeCell ref="E35:F35"/>
    <mergeCell ref="E36:F36"/>
    <mergeCell ref="E37:F37"/>
    <mergeCell ref="D55:E55"/>
    <mergeCell ref="D56:E56"/>
    <mergeCell ref="B40:J40"/>
    <mergeCell ref="B41:J41"/>
    <mergeCell ref="B55:C55"/>
    <mergeCell ref="B47:D47"/>
    <mergeCell ref="B57:C57"/>
    <mergeCell ref="B66:C66"/>
    <mergeCell ref="B67:C67"/>
    <mergeCell ref="B68:C68"/>
    <mergeCell ref="B62:J62"/>
    <mergeCell ref="B65:J65"/>
    <mergeCell ref="B93:I93"/>
    <mergeCell ref="B25:J25"/>
    <mergeCell ref="B3:J3"/>
    <mergeCell ref="B29:J29"/>
    <mergeCell ref="B45:J45"/>
    <mergeCell ref="B50:J50"/>
    <mergeCell ref="B54:J54"/>
    <mergeCell ref="D57:E57"/>
    <mergeCell ref="D58:E58"/>
    <mergeCell ref="D59:E59"/>
    <mergeCell ref="E69:F69"/>
    <mergeCell ref="E66:F66"/>
    <mergeCell ref="E67:F67"/>
    <mergeCell ref="E68:F68"/>
    <mergeCell ref="B58:C58"/>
    <mergeCell ref="B59:C59"/>
  </mergeCells>
  <pageMargins left="0.7" right="0.7" top="0.75" bottom="0.75" header="0.3" footer="0.3"/>
  <pageSetup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 Table</vt:lpstr>
      <vt:lpstr>Revenue Description</vt:lpstr>
      <vt:lpstr>Expense Narrative</vt:lpstr>
      <vt:lpstr>'Expense Narrative'!Print_Area</vt:lpstr>
      <vt:lpstr>'Revenue Description'!Print_Area</vt:lpstr>
      <vt:lpstr>'Summary Table'!Print_Area</vt:lpstr>
    </vt:vector>
  </TitlesOfParts>
  <Company>NIST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Kinser</dc:creator>
  <cp:lastModifiedBy>Henderson, Diane E.</cp:lastModifiedBy>
  <cp:lastPrinted>2015-12-04T15:32:00Z</cp:lastPrinted>
  <dcterms:created xsi:type="dcterms:W3CDTF">2013-03-05T15:26:08Z</dcterms:created>
  <dcterms:modified xsi:type="dcterms:W3CDTF">2016-01-28T17:05:21Z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ies>
</file>