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331"/>
  <workbookPr showInkAnnotation="0" autoCompressPictures="0"/>
  <bookViews>
    <workbookView xWindow="600" yWindow="0" windowWidth="28620" windowHeight="27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5" i="1" l="1"/>
  <c r="K35" i="1"/>
  <c r="C35" i="1"/>
  <c r="J36" i="1"/>
  <c r="K36" i="1"/>
  <c r="C36" i="1"/>
  <c r="G45" i="1"/>
  <c r="I45" i="1"/>
  <c r="B35" i="1"/>
  <c r="B36" i="1"/>
  <c r="B45" i="1"/>
  <c r="D45" i="1"/>
  <c r="F45" i="1"/>
  <c r="J34" i="1"/>
  <c r="K34" i="1"/>
  <c r="C34" i="1"/>
  <c r="G44" i="1"/>
  <c r="I44" i="1"/>
  <c r="B34" i="1"/>
  <c r="B44" i="1"/>
  <c r="D44" i="1"/>
  <c r="F44" i="1"/>
  <c r="J33" i="1"/>
  <c r="K33" i="1"/>
  <c r="C33" i="1"/>
  <c r="G43" i="1"/>
  <c r="I43" i="1"/>
  <c r="B33" i="1"/>
  <c r="B43" i="1"/>
  <c r="D43" i="1"/>
  <c r="F43" i="1"/>
  <c r="J31" i="1"/>
  <c r="K31" i="1"/>
  <c r="C31" i="1"/>
  <c r="J32" i="1"/>
  <c r="K32" i="1"/>
  <c r="C32" i="1"/>
  <c r="G42" i="1"/>
  <c r="I42" i="1"/>
  <c r="B31" i="1"/>
  <c r="B32" i="1"/>
  <c r="B42" i="1"/>
  <c r="D42" i="1"/>
  <c r="F42" i="1"/>
  <c r="C30" i="1"/>
  <c r="G41" i="1"/>
  <c r="I41" i="1"/>
  <c r="B30" i="1"/>
  <c r="B41" i="1"/>
  <c r="D41" i="1"/>
  <c r="F41" i="1"/>
  <c r="C29" i="1"/>
  <c r="G40" i="1"/>
  <c r="I40" i="1"/>
  <c r="B29" i="1"/>
  <c r="B40" i="1"/>
  <c r="D40" i="1"/>
  <c r="F40" i="1"/>
  <c r="I36" i="1"/>
  <c r="D36" i="1"/>
  <c r="I35" i="1"/>
  <c r="D35" i="1"/>
  <c r="I34" i="1"/>
  <c r="D34" i="1"/>
  <c r="I33" i="1"/>
  <c r="D33" i="1"/>
  <c r="I32" i="1"/>
  <c r="D32" i="1"/>
  <c r="I31" i="1"/>
  <c r="D31" i="1"/>
  <c r="D30" i="1"/>
  <c r="D29" i="1"/>
  <c r="C5" i="1"/>
  <c r="G16" i="1"/>
  <c r="I16" i="1"/>
  <c r="J11" i="1"/>
  <c r="K11" i="1"/>
  <c r="C11" i="1"/>
  <c r="J12" i="1"/>
  <c r="K12" i="1"/>
  <c r="C12" i="1"/>
  <c r="G21" i="1"/>
  <c r="I21" i="1"/>
  <c r="J10" i="1"/>
  <c r="K10" i="1"/>
  <c r="C10" i="1"/>
  <c r="G20" i="1"/>
  <c r="I20" i="1"/>
  <c r="J9" i="1"/>
  <c r="K9" i="1"/>
  <c r="C9" i="1"/>
  <c r="G19" i="1"/>
  <c r="I19" i="1"/>
  <c r="J7" i="1"/>
  <c r="K7" i="1"/>
  <c r="C7" i="1"/>
  <c r="J8" i="1"/>
  <c r="K8" i="1"/>
  <c r="C8" i="1"/>
  <c r="G18" i="1"/>
  <c r="I18" i="1"/>
  <c r="C6" i="1"/>
  <c r="G17" i="1"/>
  <c r="I17" i="1"/>
  <c r="B5" i="1"/>
  <c r="B16" i="1"/>
  <c r="D16" i="1"/>
  <c r="F16" i="1"/>
  <c r="B6" i="1"/>
  <c r="B17" i="1"/>
  <c r="D17" i="1"/>
  <c r="F17" i="1"/>
  <c r="B7" i="1"/>
  <c r="B8" i="1"/>
  <c r="B18" i="1"/>
  <c r="D18" i="1"/>
  <c r="F18" i="1"/>
  <c r="B9" i="1"/>
  <c r="B19" i="1"/>
  <c r="D19" i="1"/>
  <c r="F19" i="1"/>
  <c r="B10" i="1"/>
  <c r="B20" i="1"/>
  <c r="D20" i="1"/>
  <c r="F20" i="1"/>
  <c r="B11" i="1"/>
  <c r="B12" i="1"/>
  <c r="B21" i="1"/>
  <c r="D21" i="1"/>
  <c r="F21" i="1"/>
  <c r="D6" i="1"/>
  <c r="D7" i="1"/>
  <c r="D8" i="1"/>
  <c r="D9" i="1"/>
  <c r="D10" i="1"/>
  <c r="D11" i="1"/>
  <c r="D12" i="1"/>
  <c r="D5" i="1"/>
  <c r="I8" i="1"/>
  <c r="I9" i="1"/>
  <c r="I10" i="1"/>
  <c r="I11" i="1"/>
  <c r="I12" i="1"/>
  <c r="I7" i="1"/>
</calcChain>
</file>

<file path=xl/sharedStrings.xml><?xml version="1.0" encoding="utf-8"?>
<sst xmlns="http://schemas.openxmlformats.org/spreadsheetml/2006/main" count="80" uniqueCount="30">
  <si>
    <t>Mean</t>
  </si>
  <si>
    <t>s</t>
  </si>
  <si>
    <t>Alite</t>
  </si>
  <si>
    <t>Belite</t>
  </si>
  <si>
    <t>C3Ac</t>
  </si>
  <si>
    <t>C3Ao</t>
  </si>
  <si>
    <t>Ferrite</t>
  </si>
  <si>
    <t>Periclase</t>
  </si>
  <si>
    <t>Arcanite</t>
  </si>
  <si>
    <t>Aphthitalite</t>
  </si>
  <si>
    <t>Bulk 1</t>
  </si>
  <si>
    <t>Bulk 2</t>
  </si>
  <si>
    <t>Bulk 3</t>
  </si>
  <si>
    <t>SAM 1</t>
  </si>
  <si>
    <t>SAM 2</t>
  </si>
  <si>
    <t>Original</t>
  </si>
  <si>
    <t>IR %</t>
  </si>
  <si>
    <t>SAM</t>
  </si>
  <si>
    <t>Bulk</t>
  </si>
  <si>
    <t>Aluminate</t>
  </si>
  <si>
    <t>AlkaliSulfate</t>
  </si>
  <si>
    <t>XRD</t>
  </si>
  <si>
    <t>Certificate</t>
  </si>
  <si>
    <t>Difference</t>
  </si>
  <si>
    <t>OK?</t>
  </si>
  <si>
    <t>SRM Clinker Exercise</t>
  </si>
  <si>
    <t>Repeatability</t>
  </si>
  <si>
    <t>Reproducibility</t>
  </si>
  <si>
    <t xml:space="preserve">C1365 R </t>
  </si>
  <si>
    <t>C1365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</si>
</sst>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1" xfId="0" applyFill="1" applyBorder="1"/>
    <xf numFmtId="0" fontId="1" fillId="2" borderId="1" xfId="0" applyFont="1" applyFill="1" applyBorder="1"/>
    <xf numFmtId="0" fontId="0" fillId="2" borderId="0" xfId="0" applyFill="1" applyBorder="1"/>
    <xf numFmtId="0" fontId="1" fillId="2" borderId="0" xfId="0" applyFont="1" applyFill="1" applyBorder="1"/>
    <xf numFmtId="0" fontId="0" fillId="2" borderId="2" xfId="0" applyFill="1" applyBorder="1"/>
    <xf numFmtId="0" fontId="1" fillId="2" borderId="2" xfId="0" applyFont="1" applyFill="1" applyBorder="1"/>
    <xf numFmtId="0" fontId="0" fillId="2" borderId="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168" fontId="0" fillId="2" borderId="0" xfId="0" applyNumberFormat="1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2" fontId="0" fillId="2" borderId="0" xfId="0" applyNumberFormat="1" applyFont="1" applyFill="1" applyBorder="1" applyAlignment="1">
      <alignment horizontal="center"/>
    </xf>
    <xf numFmtId="168" fontId="1" fillId="2" borderId="0" xfId="0" applyNumberFormat="1" applyFont="1" applyFill="1" applyBorder="1" applyAlignment="1">
      <alignment horizontal="center"/>
    </xf>
    <xf numFmtId="168" fontId="0" fillId="2" borderId="0" xfId="0" applyNumberFormat="1" applyFill="1"/>
    <xf numFmtId="168" fontId="0" fillId="2" borderId="0" xfId="0" applyNumberFormat="1" applyFill="1" applyAlignment="1">
      <alignment horizontal="center"/>
    </xf>
    <xf numFmtId="0" fontId="0" fillId="2" borderId="1" xfId="0" applyFill="1" applyBorder="1" applyAlignment="1">
      <alignment horizont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workbookViewId="0">
      <selection activeCell="K26" sqref="K26"/>
    </sheetView>
  </sheetViews>
  <sheetFormatPr baseColWidth="10" defaultRowHeight="15" x14ac:dyDescent="0"/>
  <sheetData>
    <row r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>
      <c r="A2" s="2" t="s">
        <v>25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>
      <c r="A3" s="4"/>
      <c r="B3" s="4"/>
      <c r="C3" s="4"/>
      <c r="D3" s="16" t="s">
        <v>0</v>
      </c>
      <c r="E3" s="11"/>
      <c r="F3" s="11"/>
      <c r="G3" s="11"/>
      <c r="H3" s="4"/>
      <c r="I3" s="16" t="s">
        <v>0</v>
      </c>
      <c r="J3" s="11"/>
      <c r="K3" s="11"/>
      <c r="L3" s="11"/>
      <c r="M3" s="11" t="s">
        <v>15</v>
      </c>
      <c r="N3" s="11" t="s">
        <v>16</v>
      </c>
      <c r="O3" s="15">
        <v>0.18</v>
      </c>
      <c r="P3" s="1"/>
      <c r="Q3" s="1"/>
      <c r="R3" s="1"/>
    </row>
    <row r="4" spans="1:18">
      <c r="A4" s="8"/>
      <c r="B4" s="14" t="s">
        <v>0</v>
      </c>
      <c r="C4" s="14" t="s">
        <v>1</v>
      </c>
      <c r="D4" s="17" t="s">
        <v>18</v>
      </c>
      <c r="E4" s="14" t="s">
        <v>10</v>
      </c>
      <c r="F4" s="14" t="s">
        <v>11</v>
      </c>
      <c r="G4" s="14" t="s">
        <v>12</v>
      </c>
      <c r="H4" s="8"/>
      <c r="I4" s="17" t="s">
        <v>17</v>
      </c>
      <c r="J4" s="14" t="s">
        <v>13</v>
      </c>
      <c r="K4" s="14" t="s">
        <v>14</v>
      </c>
      <c r="L4" s="14"/>
      <c r="M4" s="14" t="s">
        <v>13</v>
      </c>
      <c r="N4" s="14" t="s">
        <v>14</v>
      </c>
      <c r="O4" s="8"/>
      <c r="P4" s="1"/>
      <c r="Q4" s="1"/>
      <c r="R4" s="1"/>
    </row>
    <row r="5" spans="1:18">
      <c r="A5" s="6" t="s">
        <v>2</v>
      </c>
      <c r="B5" s="21">
        <f>AVERAGE(E5:G5)</f>
        <v>65.016666666666666</v>
      </c>
      <c r="C5" s="21">
        <f>STDEV(E5:G5)</f>
        <v>0.44060564378288608</v>
      </c>
      <c r="D5" s="18">
        <f>AVERAGE(E5:G5)</f>
        <v>65.016666666666666</v>
      </c>
      <c r="E5" s="12">
        <v>65.47</v>
      </c>
      <c r="F5" s="12">
        <v>64.989999999999995</v>
      </c>
      <c r="G5" s="12">
        <v>64.59</v>
      </c>
      <c r="H5" s="5"/>
      <c r="I5" s="19"/>
      <c r="J5" s="12"/>
      <c r="K5" s="12"/>
      <c r="L5" s="12"/>
      <c r="M5" s="12"/>
      <c r="N5" s="12"/>
      <c r="O5" s="5"/>
      <c r="P5" s="1"/>
      <c r="Q5" s="1"/>
      <c r="R5" s="1"/>
    </row>
    <row r="6" spans="1:18">
      <c r="A6" s="6" t="s">
        <v>3</v>
      </c>
      <c r="B6" s="21">
        <f>AVERAGE(E6:G6)</f>
        <v>15.409999999999998</v>
      </c>
      <c r="C6" s="21">
        <f>STDEV(E6:G6)</f>
        <v>0.32140317359976428</v>
      </c>
      <c r="D6" s="18">
        <f t="shared" ref="D6:D12" si="0">AVERAGE(E6:G6)</f>
        <v>15.409999999999998</v>
      </c>
      <c r="E6" s="12">
        <v>15.04</v>
      </c>
      <c r="F6" s="12">
        <v>15.62</v>
      </c>
      <c r="G6" s="12">
        <v>15.57</v>
      </c>
      <c r="H6" s="5"/>
      <c r="I6" s="19"/>
      <c r="J6" s="12"/>
      <c r="K6" s="12"/>
      <c r="L6" s="12"/>
      <c r="M6" s="12"/>
      <c r="N6" s="12"/>
      <c r="O6" s="5"/>
      <c r="P6" s="1"/>
      <c r="Q6" s="1"/>
      <c r="R6" s="1"/>
    </row>
    <row r="7" spans="1:18">
      <c r="A7" s="6" t="s">
        <v>4</v>
      </c>
      <c r="B7" s="21">
        <f>AVERAGE(E7:G7,J7:K7)</f>
        <v>0.37659999999999993</v>
      </c>
      <c r="C7" s="21">
        <f>STDEV(E7:G7,J7:K7)</f>
        <v>0.32329058136605215</v>
      </c>
      <c r="D7" s="18">
        <f t="shared" si="0"/>
        <v>0.21666666666666667</v>
      </c>
      <c r="E7" s="12">
        <v>0.32</v>
      </c>
      <c r="F7" s="12">
        <v>0.11</v>
      </c>
      <c r="G7" s="12">
        <v>0.22</v>
      </c>
      <c r="H7" s="5"/>
      <c r="I7" s="20">
        <f>AVERAGE(J7:K7)</f>
        <v>0.61649999999999994</v>
      </c>
      <c r="J7" s="13">
        <f>M7*0.18</f>
        <v>0.93599999999999994</v>
      </c>
      <c r="K7" s="13">
        <f>N7*0.18</f>
        <v>0.29699999999999999</v>
      </c>
      <c r="L7" s="12"/>
      <c r="M7" s="12">
        <v>5.2</v>
      </c>
      <c r="N7" s="12">
        <v>1.65</v>
      </c>
      <c r="O7" s="5"/>
      <c r="P7" s="1"/>
      <c r="Q7" s="1"/>
      <c r="R7" s="1"/>
    </row>
    <row r="8" spans="1:18">
      <c r="A8" s="6" t="s">
        <v>5</v>
      </c>
      <c r="B8" s="21">
        <f t="shared" ref="B8:B12" si="1">AVERAGE(E8:G8,J8:K8)</f>
        <v>1.8945600000000002</v>
      </c>
      <c r="C8" s="21">
        <f t="shared" ref="C8:C12" si="2">STDEV(E8:G8,J8:K8)</f>
        <v>0.40398857409585154</v>
      </c>
      <c r="D8" s="18">
        <f t="shared" si="0"/>
        <v>2.0500000000000003</v>
      </c>
      <c r="E8" s="12">
        <v>2.08</v>
      </c>
      <c r="F8" s="12">
        <v>2.14</v>
      </c>
      <c r="G8" s="12">
        <v>1.93</v>
      </c>
      <c r="H8" s="5"/>
      <c r="I8" s="20">
        <f t="shared" ref="I8:I12" si="3">AVERAGE(J8:K8)</f>
        <v>1.6614</v>
      </c>
      <c r="J8" s="13">
        <f t="shared" ref="J8:K12" si="4">M8*0.18</f>
        <v>2.1347999999999998</v>
      </c>
      <c r="K8" s="13">
        <f t="shared" si="4"/>
        <v>1.1879999999999999</v>
      </c>
      <c r="L8" s="12"/>
      <c r="M8" s="12">
        <v>11.86</v>
      </c>
      <c r="N8" s="12">
        <v>6.6</v>
      </c>
      <c r="O8" s="5"/>
      <c r="P8" s="1"/>
      <c r="Q8" s="1"/>
      <c r="R8" s="1"/>
    </row>
    <row r="9" spans="1:18">
      <c r="A9" s="6" t="s">
        <v>6</v>
      </c>
      <c r="B9" s="21">
        <f t="shared" si="1"/>
        <v>12.40692</v>
      </c>
      <c r="C9" s="21">
        <f t="shared" si="2"/>
        <v>0.38617513125523778</v>
      </c>
      <c r="D9" s="18">
        <f t="shared" si="0"/>
        <v>12.49</v>
      </c>
      <c r="E9" s="12">
        <v>12.33</v>
      </c>
      <c r="F9" s="12">
        <v>12.43</v>
      </c>
      <c r="G9" s="12">
        <v>12.71</v>
      </c>
      <c r="H9" s="5"/>
      <c r="I9" s="20">
        <f t="shared" si="3"/>
        <v>12.282299999999999</v>
      </c>
      <c r="J9" s="13">
        <f t="shared" si="4"/>
        <v>11.798999999999999</v>
      </c>
      <c r="K9" s="13">
        <f t="shared" si="4"/>
        <v>12.765599999999999</v>
      </c>
      <c r="L9" s="12"/>
      <c r="M9" s="12">
        <v>65.55</v>
      </c>
      <c r="N9" s="12">
        <v>70.92</v>
      </c>
      <c r="O9" s="5"/>
      <c r="P9" s="1"/>
      <c r="Q9" s="1"/>
      <c r="R9" s="1"/>
    </row>
    <row r="10" spans="1:18">
      <c r="A10" s="6" t="s">
        <v>7</v>
      </c>
      <c r="B10" s="21">
        <f t="shared" si="1"/>
        <v>3.6045199999999999</v>
      </c>
      <c r="C10" s="21">
        <f t="shared" si="2"/>
        <v>0.65068452571119162</v>
      </c>
      <c r="D10" s="18">
        <f t="shared" si="0"/>
        <v>4.0533333333333337</v>
      </c>
      <c r="E10" s="12">
        <v>3.98</v>
      </c>
      <c r="F10" s="12">
        <v>3.94</v>
      </c>
      <c r="G10" s="12">
        <v>4.24</v>
      </c>
      <c r="H10" s="5"/>
      <c r="I10" s="20">
        <f t="shared" si="3"/>
        <v>2.9312999999999998</v>
      </c>
      <c r="J10" s="13">
        <f t="shared" si="4"/>
        <v>2.6765999999999996</v>
      </c>
      <c r="K10" s="13">
        <f t="shared" si="4"/>
        <v>3.1859999999999999</v>
      </c>
      <c r="L10" s="12"/>
      <c r="M10" s="12">
        <v>14.87</v>
      </c>
      <c r="N10" s="12">
        <v>17.7</v>
      </c>
      <c r="O10" s="5"/>
      <c r="P10" s="1"/>
      <c r="Q10" s="1"/>
      <c r="R10" s="1"/>
    </row>
    <row r="11" spans="1:18">
      <c r="A11" s="6" t="s">
        <v>8</v>
      </c>
      <c r="B11" s="21">
        <f t="shared" si="1"/>
        <v>0.13224000000000002</v>
      </c>
      <c r="C11" s="21">
        <f t="shared" si="2"/>
        <v>4.2195118201043082E-2</v>
      </c>
      <c r="D11" s="18">
        <f t="shared" si="0"/>
        <v>0.14000000000000001</v>
      </c>
      <c r="E11" s="12">
        <v>0.08</v>
      </c>
      <c r="F11" s="12">
        <v>0.17</v>
      </c>
      <c r="G11" s="12">
        <v>0.17</v>
      </c>
      <c r="H11" s="5"/>
      <c r="I11" s="20">
        <f t="shared" si="3"/>
        <v>0.12060000000000001</v>
      </c>
      <c r="J11" s="13">
        <f t="shared" si="4"/>
        <v>9.5399999999999999E-2</v>
      </c>
      <c r="K11" s="13">
        <f t="shared" si="4"/>
        <v>0.14580000000000001</v>
      </c>
      <c r="L11" s="12"/>
      <c r="M11" s="12">
        <v>0.53</v>
      </c>
      <c r="N11" s="12">
        <v>0.81</v>
      </c>
      <c r="O11" s="5"/>
      <c r="P11" s="1"/>
      <c r="Q11" s="1"/>
      <c r="R11" s="1"/>
    </row>
    <row r="12" spans="1:18">
      <c r="A12" s="6" t="s">
        <v>9</v>
      </c>
      <c r="B12" s="21">
        <f t="shared" si="1"/>
        <v>0.53116000000000008</v>
      </c>
      <c r="C12" s="21">
        <f t="shared" si="2"/>
        <v>0.14057228745382186</v>
      </c>
      <c r="D12" s="18">
        <f t="shared" si="0"/>
        <v>0.62666666666666659</v>
      </c>
      <c r="E12" s="12">
        <v>0.7</v>
      </c>
      <c r="F12" s="12">
        <v>0.61</v>
      </c>
      <c r="G12" s="12">
        <v>0.56999999999999995</v>
      </c>
      <c r="H12" s="5"/>
      <c r="I12" s="20">
        <f t="shared" si="3"/>
        <v>0.38789999999999997</v>
      </c>
      <c r="J12" s="13">
        <f t="shared" si="4"/>
        <v>0.35819999999999996</v>
      </c>
      <c r="K12" s="13">
        <f t="shared" si="4"/>
        <v>0.41759999999999997</v>
      </c>
      <c r="L12" s="12"/>
      <c r="M12" s="12">
        <v>1.99</v>
      </c>
      <c r="N12" s="12">
        <v>2.3199999999999998</v>
      </c>
      <c r="O12" s="5"/>
      <c r="P12" s="1"/>
      <c r="Q12" s="1"/>
      <c r="R12" s="1"/>
    </row>
    <row r="13" spans="1:18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>
      <c r="A14" s="3"/>
      <c r="B14" s="3"/>
      <c r="C14" s="3"/>
      <c r="D14" s="3"/>
      <c r="E14" s="24" t="s">
        <v>27</v>
      </c>
      <c r="F14" s="24"/>
      <c r="G14" s="24" t="s">
        <v>26</v>
      </c>
      <c r="H14" s="24"/>
      <c r="I14" s="3"/>
      <c r="J14" s="5"/>
      <c r="K14" s="1"/>
      <c r="L14" s="1"/>
      <c r="M14" s="1"/>
      <c r="N14" s="1"/>
      <c r="O14" s="1"/>
      <c r="P14" s="1"/>
      <c r="Q14" s="1"/>
      <c r="R14" s="1"/>
    </row>
    <row r="15" spans="1:18">
      <c r="A15" s="7"/>
      <c r="B15" s="7" t="s">
        <v>21</v>
      </c>
      <c r="C15" s="7" t="s">
        <v>22</v>
      </c>
      <c r="D15" s="7" t="s">
        <v>23</v>
      </c>
      <c r="E15" s="9" t="s">
        <v>28</v>
      </c>
      <c r="F15" s="9" t="s">
        <v>24</v>
      </c>
      <c r="G15" s="9" t="s">
        <v>1</v>
      </c>
      <c r="H15" s="9" t="s">
        <v>29</v>
      </c>
      <c r="I15" s="9" t="s">
        <v>24</v>
      </c>
      <c r="J15" s="1"/>
      <c r="K15" s="1"/>
      <c r="L15" s="1"/>
      <c r="M15" s="1"/>
      <c r="N15" s="1"/>
      <c r="O15" s="1"/>
      <c r="P15" s="1"/>
      <c r="Q15" s="1"/>
      <c r="R15" s="1"/>
    </row>
    <row r="16" spans="1:18">
      <c r="A16" s="1" t="s">
        <v>2</v>
      </c>
      <c r="B16" s="22">
        <f>B5</f>
        <v>65.016666666666666</v>
      </c>
      <c r="C16" s="1">
        <v>63.53</v>
      </c>
      <c r="D16" s="22">
        <f t="shared" ref="D16:D21" si="5">B16-C16</f>
        <v>1.4866666666666646</v>
      </c>
      <c r="E16" s="10">
        <v>6.3</v>
      </c>
      <c r="F16" s="10" t="str">
        <f>IF((ABS(D16))&lt;E16, "Y","N")</f>
        <v>Y</v>
      </c>
      <c r="G16" s="23">
        <f>C5</f>
        <v>0.44060564378288608</v>
      </c>
      <c r="H16" s="10">
        <v>2.04</v>
      </c>
      <c r="I16" s="10" t="str">
        <f>IF((ABS(G16))&lt;H16, "Y","N")</f>
        <v>Y</v>
      </c>
      <c r="J16" s="1"/>
      <c r="K16" s="1"/>
      <c r="L16" s="1"/>
      <c r="M16" s="1"/>
      <c r="N16" s="1"/>
      <c r="O16" s="1"/>
      <c r="P16" s="1"/>
      <c r="Q16" s="1"/>
      <c r="R16" s="1"/>
    </row>
    <row r="17" spans="1:18">
      <c r="A17" s="1" t="s">
        <v>3</v>
      </c>
      <c r="B17" s="22">
        <f>B6</f>
        <v>15.409999999999998</v>
      </c>
      <c r="C17" s="1">
        <v>18.8</v>
      </c>
      <c r="D17" s="22">
        <f t="shared" si="5"/>
        <v>-3.3900000000000023</v>
      </c>
      <c r="E17" s="10">
        <v>3.87</v>
      </c>
      <c r="F17" s="10" t="str">
        <f>IF((ABS(D17))&lt;E17, "Y","N")</f>
        <v>Y</v>
      </c>
      <c r="G17" s="23">
        <f>C6</f>
        <v>0.32140317359976428</v>
      </c>
      <c r="H17" s="10">
        <v>1.77</v>
      </c>
      <c r="I17" s="10" t="str">
        <f>IF((ABS(G17))&lt;H17, "Y","N")</f>
        <v>Y</v>
      </c>
      <c r="J17" s="1"/>
      <c r="K17" s="1"/>
      <c r="L17" s="1"/>
      <c r="M17" s="1"/>
      <c r="N17" s="1"/>
      <c r="O17" s="1"/>
      <c r="P17" s="1"/>
      <c r="Q17" s="1"/>
      <c r="R17" s="1"/>
    </row>
    <row r="18" spans="1:18">
      <c r="A18" s="1" t="s">
        <v>19</v>
      </c>
      <c r="B18" s="22">
        <f>SUM(B7:B8)</f>
        <v>2.2711600000000001</v>
      </c>
      <c r="C18" s="1">
        <v>2.46</v>
      </c>
      <c r="D18" s="22">
        <f t="shared" si="5"/>
        <v>-0.1888399999999999</v>
      </c>
      <c r="E18" s="10">
        <v>2.19</v>
      </c>
      <c r="F18" s="10" t="str">
        <f>IF((ABS(D18))&lt;E18, "Y","N")</f>
        <v>Y</v>
      </c>
      <c r="G18" s="23">
        <f>SQRT((C7)^2+(C8)^2)/2</f>
        <v>0.2587100539213732</v>
      </c>
      <c r="H18" s="10">
        <v>1.31</v>
      </c>
      <c r="I18" s="10" t="str">
        <f>IF((ABS(G18))&lt;H18, "Y","N")</f>
        <v>Y</v>
      </c>
      <c r="J18" s="1"/>
      <c r="K18" s="1"/>
      <c r="L18" s="1"/>
      <c r="M18" s="1"/>
      <c r="N18" s="1"/>
      <c r="O18" s="1"/>
      <c r="P18" s="1"/>
      <c r="Q18" s="1"/>
      <c r="R18" s="1"/>
    </row>
    <row r="19" spans="1:18">
      <c r="A19" s="1" t="s">
        <v>6</v>
      </c>
      <c r="B19" s="22">
        <f>B9</f>
        <v>12.40692</v>
      </c>
      <c r="C19" s="1">
        <v>10.8</v>
      </c>
      <c r="D19" s="22">
        <f t="shared" si="5"/>
        <v>1.6069199999999988</v>
      </c>
      <c r="E19" s="10">
        <v>2.4700000000000002</v>
      </c>
      <c r="F19" s="10" t="str">
        <f>IF((ABS(D19))&lt;E19, "Y","N")</f>
        <v>Y</v>
      </c>
      <c r="G19" s="23">
        <f>C9</f>
        <v>0.38617513125523778</v>
      </c>
      <c r="H19" s="10">
        <v>1.36</v>
      </c>
      <c r="I19" s="10" t="str">
        <f>IF((ABS(G19))&lt;H19, "Y","N")</f>
        <v>Y</v>
      </c>
      <c r="J19" s="1"/>
      <c r="K19" s="1"/>
      <c r="L19" s="1"/>
      <c r="M19" s="1"/>
      <c r="N19" s="1"/>
      <c r="O19" s="1"/>
      <c r="P19" s="1"/>
      <c r="Q19" s="1"/>
      <c r="R19" s="1"/>
    </row>
    <row r="20" spans="1:18">
      <c r="A20" s="1" t="s">
        <v>7</v>
      </c>
      <c r="B20" s="22">
        <f>B10</f>
        <v>3.6045199999999999</v>
      </c>
      <c r="C20" s="1">
        <v>3.4</v>
      </c>
      <c r="D20" s="22">
        <f t="shared" si="5"/>
        <v>0.20452000000000004</v>
      </c>
      <c r="E20" s="10">
        <v>1.39</v>
      </c>
      <c r="F20" s="10" t="str">
        <f>IF((ABS(D20))&lt;E20, "Y","N")</f>
        <v>Y</v>
      </c>
      <c r="G20" s="23">
        <f>C10</f>
        <v>0.65068452571119162</v>
      </c>
      <c r="H20" s="10">
        <v>0.63</v>
      </c>
      <c r="I20" s="10" t="str">
        <f>IF((ABS(G20))&lt;H20, "Y","N")</f>
        <v>N</v>
      </c>
      <c r="J20" s="1"/>
      <c r="K20" s="1"/>
      <c r="L20" s="1"/>
      <c r="M20" s="1"/>
      <c r="N20" s="1"/>
      <c r="O20" s="1"/>
      <c r="P20" s="1"/>
      <c r="Q20" s="1"/>
      <c r="R20" s="1"/>
    </row>
    <row r="21" spans="1:18">
      <c r="A21" s="1" t="s">
        <v>20</v>
      </c>
      <c r="B21" s="22">
        <f>SUM(B11:B12)</f>
        <v>0.6634000000000001</v>
      </c>
      <c r="C21" s="1">
        <v>0.86</v>
      </c>
      <c r="D21" s="22">
        <f t="shared" si="5"/>
        <v>-0.19659999999999989</v>
      </c>
      <c r="E21" s="10">
        <v>0.94</v>
      </c>
      <c r="F21" s="10" t="str">
        <f>IF((ABS(D21))&lt;E21, "Y","N")</f>
        <v>Y</v>
      </c>
      <c r="G21" s="23">
        <f>SQRT((C11)^2+(C12)^2)/2</f>
        <v>7.3384255804634146E-2</v>
      </c>
      <c r="H21" s="10">
        <v>0.6</v>
      </c>
      <c r="I21" s="10" t="str">
        <f>IF((ABS(G21))&lt;H21, "Y","N")</f>
        <v>Y</v>
      </c>
      <c r="J21" s="1"/>
      <c r="K21" s="1"/>
      <c r="L21" s="1"/>
      <c r="M21" s="1"/>
      <c r="N21" s="1"/>
      <c r="O21" s="1"/>
      <c r="P21" s="1"/>
      <c r="Q21" s="1"/>
      <c r="R21" s="1"/>
    </row>
    <row r="22" spans="1:18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>
      <c r="A26" s="2" t="s">
        <v>25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>
      <c r="A27" s="4"/>
      <c r="B27" s="4"/>
      <c r="C27" s="4"/>
      <c r="D27" s="16" t="s">
        <v>0</v>
      </c>
      <c r="E27" s="11"/>
      <c r="F27" s="11"/>
      <c r="G27" s="11"/>
      <c r="H27" s="4"/>
      <c r="I27" s="16" t="s">
        <v>0</v>
      </c>
      <c r="J27" s="11"/>
      <c r="K27" s="11"/>
      <c r="L27" s="11"/>
      <c r="M27" s="11" t="s">
        <v>15</v>
      </c>
      <c r="N27" s="11" t="s">
        <v>16</v>
      </c>
      <c r="O27" s="15">
        <v>0.18</v>
      </c>
      <c r="P27" s="1"/>
      <c r="Q27" s="1"/>
      <c r="R27" s="1"/>
    </row>
    <row r="28" spans="1:18">
      <c r="A28" s="8"/>
      <c r="B28" s="14" t="s">
        <v>0</v>
      </c>
      <c r="C28" s="14" t="s">
        <v>1</v>
      </c>
      <c r="D28" s="17" t="s">
        <v>18</v>
      </c>
      <c r="E28" s="14" t="s">
        <v>10</v>
      </c>
      <c r="F28" s="14" t="s">
        <v>11</v>
      </c>
      <c r="G28" s="14" t="s">
        <v>12</v>
      </c>
      <c r="H28" s="8"/>
      <c r="I28" s="17" t="s">
        <v>17</v>
      </c>
      <c r="J28" s="14" t="s">
        <v>13</v>
      </c>
      <c r="K28" s="14" t="s">
        <v>14</v>
      </c>
      <c r="L28" s="14"/>
      <c r="M28" s="14" t="s">
        <v>13</v>
      </c>
      <c r="N28" s="14" t="s">
        <v>14</v>
      </c>
      <c r="O28" s="8"/>
      <c r="P28" s="1"/>
      <c r="Q28" s="1"/>
      <c r="R28" s="1"/>
    </row>
    <row r="29" spans="1:18">
      <c r="A29" s="6" t="s">
        <v>2</v>
      </c>
      <c r="B29" s="21">
        <f>AVERAGE(E29:G29)</f>
        <v>65.016666666666666</v>
      </c>
      <c r="C29" s="21">
        <f>STDEV(E29:G29)</f>
        <v>0.44060564378288608</v>
      </c>
      <c r="D29" s="18">
        <f>AVERAGE(E29:G29)</f>
        <v>65.016666666666666</v>
      </c>
      <c r="E29" s="12">
        <v>65.47</v>
      </c>
      <c r="F29" s="12">
        <v>64.989999999999995</v>
      </c>
      <c r="G29" s="12">
        <v>64.59</v>
      </c>
      <c r="H29" s="5"/>
      <c r="I29" s="19"/>
      <c r="J29" s="12"/>
      <c r="K29" s="12"/>
      <c r="L29" s="12"/>
      <c r="M29" s="12"/>
      <c r="N29" s="12"/>
      <c r="O29" s="5"/>
      <c r="P29" s="1"/>
      <c r="Q29" s="1"/>
      <c r="R29" s="1"/>
    </row>
    <row r="30" spans="1:18">
      <c r="A30" s="6" t="s">
        <v>3</v>
      </c>
      <c r="B30" s="21">
        <f>AVERAGE(E30:G30)</f>
        <v>15.409999999999998</v>
      </c>
      <c r="C30" s="21">
        <f>STDEV(E30:G30)</f>
        <v>0.32140317359976428</v>
      </c>
      <c r="D30" s="18">
        <f t="shared" ref="D30:D36" si="6">AVERAGE(E30:G30)</f>
        <v>15.409999999999998</v>
      </c>
      <c r="E30" s="12">
        <v>15.04</v>
      </c>
      <c r="F30" s="12">
        <v>15.62</v>
      </c>
      <c r="G30" s="12">
        <v>15.57</v>
      </c>
      <c r="H30" s="5"/>
      <c r="I30" s="19"/>
      <c r="J30" s="12"/>
      <c r="K30" s="12"/>
      <c r="L30" s="12"/>
      <c r="M30" s="12"/>
      <c r="N30" s="12"/>
      <c r="O30" s="5"/>
      <c r="P30" s="1"/>
      <c r="Q30" s="1"/>
      <c r="R30" s="1"/>
    </row>
    <row r="31" spans="1:18">
      <c r="A31" s="6" t="s">
        <v>4</v>
      </c>
      <c r="B31" s="21">
        <f>AVERAGE(E31:G31,J31:K31)</f>
        <v>0.37659999999999993</v>
      </c>
      <c r="C31" s="21">
        <f>STDEV(E31:G31,J31:K31)</f>
        <v>0.32329058136605215</v>
      </c>
      <c r="D31" s="18">
        <f t="shared" si="6"/>
        <v>0.21666666666666667</v>
      </c>
      <c r="E31" s="12">
        <v>0.32</v>
      </c>
      <c r="F31" s="12">
        <v>0.11</v>
      </c>
      <c r="G31" s="12">
        <v>0.22</v>
      </c>
      <c r="H31" s="5"/>
      <c r="I31" s="20">
        <f>AVERAGE(J31:K31)</f>
        <v>0.61649999999999994</v>
      </c>
      <c r="J31" s="13">
        <f>M31*0.18</f>
        <v>0.93599999999999994</v>
      </c>
      <c r="K31" s="13">
        <f>N31*0.18</f>
        <v>0.29699999999999999</v>
      </c>
      <c r="L31" s="12"/>
      <c r="M31" s="12">
        <v>5.2</v>
      </c>
      <c r="N31" s="12">
        <v>1.65</v>
      </c>
      <c r="O31" s="5"/>
      <c r="P31" s="1"/>
      <c r="Q31" s="1"/>
      <c r="R31" s="1"/>
    </row>
    <row r="32" spans="1:18">
      <c r="A32" s="6" t="s">
        <v>5</v>
      </c>
      <c r="B32" s="21">
        <f t="shared" ref="B32:B36" si="7">AVERAGE(E32:G32,J32:K32)</f>
        <v>1.8945600000000002</v>
      </c>
      <c r="C32" s="21">
        <f t="shared" ref="C32:C36" si="8">STDEV(E32:G32,J32:K32)</f>
        <v>0.40398857409585154</v>
      </c>
      <c r="D32" s="18">
        <f t="shared" si="6"/>
        <v>2.0500000000000003</v>
      </c>
      <c r="E32" s="12">
        <v>2.08</v>
      </c>
      <c r="F32" s="12">
        <v>2.14</v>
      </c>
      <c r="G32" s="12">
        <v>1.93</v>
      </c>
      <c r="H32" s="5"/>
      <c r="I32" s="20">
        <f t="shared" ref="I32:I36" si="9">AVERAGE(J32:K32)</f>
        <v>1.6614</v>
      </c>
      <c r="J32" s="13">
        <f t="shared" ref="J32:J36" si="10">M32*0.18</f>
        <v>2.1347999999999998</v>
      </c>
      <c r="K32" s="13">
        <f t="shared" ref="K32:K36" si="11">N32*0.18</f>
        <v>1.1879999999999999</v>
      </c>
      <c r="L32" s="12"/>
      <c r="M32" s="12">
        <v>11.86</v>
      </c>
      <c r="N32" s="12">
        <v>6.6</v>
      </c>
      <c r="O32" s="5"/>
      <c r="P32" s="1"/>
      <c r="Q32" s="1"/>
      <c r="R32" s="1"/>
    </row>
    <row r="33" spans="1:18">
      <c r="A33" s="6" t="s">
        <v>6</v>
      </c>
      <c r="B33" s="21">
        <f t="shared" si="7"/>
        <v>12.40692</v>
      </c>
      <c r="C33" s="21">
        <f t="shared" si="8"/>
        <v>0.38617513125523778</v>
      </c>
      <c r="D33" s="18">
        <f t="shared" si="6"/>
        <v>12.49</v>
      </c>
      <c r="E33" s="12">
        <v>12.33</v>
      </c>
      <c r="F33" s="12">
        <v>12.43</v>
      </c>
      <c r="G33" s="12">
        <v>12.71</v>
      </c>
      <c r="H33" s="5"/>
      <c r="I33" s="20">
        <f t="shared" si="9"/>
        <v>12.282299999999999</v>
      </c>
      <c r="J33" s="13">
        <f t="shared" si="10"/>
        <v>11.798999999999999</v>
      </c>
      <c r="K33" s="13">
        <f t="shared" si="11"/>
        <v>12.765599999999999</v>
      </c>
      <c r="L33" s="12"/>
      <c r="M33" s="12">
        <v>65.55</v>
      </c>
      <c r="N33" s="12">
        <v>70.92</v>
      </c>
      <c r="O33" s="5"/>
      <c r="P33" s="1"/>
      <c r="Q33" s="1"/>
      <c r="R33" s="1"/>
    </row>
    <row r="34" spans="1:18">
      <c r="A34" s="6" t="s">
        <v>7</v>
      </c>
      <c r="B34" s="21">
        <f t="shared" si="7"/>
        <v>3.6045199999999999</v>
      </c>
      <c r="C34" s="21">
        <f t="shared" si="8"/>
        <v>0.65068452571119162</v>
      </c>
      <c r="D34" s="18">
        <f t="shared" si="6"/>
        <v>4.0533333333333337</v>
      </c>
      <c r="E34" s="12">
        <v>3.98</v>
      </c>
      <c r="F34" s="12">
        <v>3.94</v>
      </c>
      <c r="G34" s="12">
        <v>4.24</v>
      </c>
      <c r="H34" s="5"/>
      <c r="I34" s="20">
        <f t="shared" si="9"/>
        <v>2.9312999999999998</v>
      </c>
      <c r="J34" s="13">
        <f t="shared" si="10"/>
        <v>2.6765999999999996</v>
      </c>
      <c r="K34" s="13">
        <f t="shared" si="11"/>
        <v>3.1859999999999999</v>
      </c>
      <c r="L34" s="12"/>
      <c r="M34" s="12">
        <v>14.87</v>
      </c>
      <c r="N34" s="12">
        <v>17.7</v>
      </c>
      <c r="O34" s="5"/>
      <c r="P34" s="1"/>
      <c r="Q34" s="1"/>
      <c r="R34" s="1"/>
    </row>
    <row r="35" spans="1:18">
      <c r="A35" s="6" t="s">
        <v>8</v>
      </c>
      <c r="B35" s="21">
        <f t="shared" si="7"/>
        <v>0.13224000000000002</v>
      </c>
      <c r="C35" s="21">
        <f t="shared" si="8"/>
        <v>4.2195118201043082E-2</v>
      </c>
      <c r="D35" s="18">
        <f t="shared" si="6"/>
        <v>0.14000000000000001</v>
      </c>
      <c r="E35" s="12">
        <v>0.08</v>
      </c>
      <c r="F35" s="12">
        <v>0.17</v>
      </c>
      <c r="G35" s="12">
        <v>0.17</v>
      </c>
      <c r="H35" s="5"/>
      <c r="I35" s="20">
        <f t="shared" si="9"/>
        <v>0.12060000000000001</v>
      </c>
      <c r="J35" s="13">
        <f t="shared" si="10"/>
        <v>9.5399999999999999E-2</v>
      </c>
      <c r="K35" s="13">
        <f t="shared" si="11"/>
        <v>0.14580000000000001</v>
      </c>
      <c r="L35" s="12"/>
      <c r="M35" s="12">
        <v>0.53</v>
      </c>
      <c r="N35" s="12">
        <v>0.81</v>
      </c>
      <c r="O35" s="5"/>
      <c r="P35" s="1"/>
      <c r="Q35" s="1"/>
      <c r="R35" s="1"/>
    </row>
    <row r="36" spans="1:18">
      <c r="A36" s="6" t="s">
        <v>9</v>
      </c>
      <c r="B36" s="21">
        <f t="shared" si="7"/>
        <v>0.53116000000000008</v>
      </c>
      <c r="C36" s="21">
        <f t="shared" si="8"/>
        <v>0.14057228745382186</v>
      </c>
      <c r="D36" s="18">
        <f t="shared" si="6"/>
        <v>0.62666666666666659</v>
      </c>
      <c r="E36" s="12">
        <v>0.7</v>
      </c>
      <c r="F36" s="12">
        <v>0.61</v>
      </c>
      <c r="G36" s="12">
        <v>0.56999999999999995</v>
      </c>
      <c r="H36" s="5"/>
      <c r="I36" s="20">
        <f t="shared" si="9"/>
        <v>0.38789999999999997</v>
      </c>
      <c r="J36" s="13">
        <f t="shared" si="10"/>
        <v>0.35819999999999996</v>
      </c>
      <c r="K36" s="13">
        <f t="shared" si="11"/>
        <v>0.41759999999999997</v>
      </c>
      <c r="L36" s="12"/>
      <c r="M36" s="12">
        <v>1.99</v>
      </c>
      <c r="N36" s="12">
        <v>2.3199999999999998</v>
      </c>
      <c r="O36" s="5"/>
      <c r="P36" s="1"/>
      <c r="Q36" s="1"/>
      <c r="R36" s="1"/>
    </row>
    <row r="37" spans="1:18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>
      <c r="A38" s="3"/>
      <c r="B38" s="3"/>
      <c r="C38" s="3"/>
      <c r="D38" s="3"/>
      <c r="E38" s="24" t="s">
        <v>27</v>
      </c>
      <c r="F38" s="24"/>
      <c r="G38" s="24" t="s">
        <v>26</v>
      </c>
      <c r="H38" s="24"/>
      <c r="I38" s="3"/>
      <c r="J38" s="5"/>
      <c r="K38" s="1"/>
      <c r="L38" s="1"/>
      <c r="M38" s="1"/>
      <c r="N38" s="1"/>
      <c r="O38" s="1"/>
      <c r="P38" s="1"/>
      <c r="Q38" s="1"/>
      <c r="R38" s="1"/>
    </row>
    <row r="39" spans="1:18">
      <c r="A39" s="7"/>
      <c r="B39" s="7" t="s">
        <v>21</v>
      </c>
      <c r="C39" s="7" t="s">
        <v>22</v>
      </c>
      <c r="D39" s="7" t="s">
        <v>23</v>
      </c>
      <c r="E39" s="9" t="s">
        <v>28</v>
      </c>
      <c r="F39" s="9" t="s">
        <v>24</v>
      </c>
      <c r="G39" s="9" t="s">
        <v>1</v>
      </c>
      <c r="H39" s="9" t="s">
        <v>29</v>
      </c>
      <c r="I39" s="9" t="s">
        <v>24</v>
      </c>
      <c r="J39" s="1"/>
      <c r="K39" s="1"/>
      <c r="L39" s="1"/>
      <c r="M39" s="1"/>
      <c r="N39" s="1"/>
      <c r="O39" s="1"/>
      <c r="P39" s="1"/>
      <c r="Q39" s="1"/>
      <c r="R39" s="1"/>
    </row>
    <row r="40" spans="1:18">
      <c r="A40" s="1" t="s">
        <v>2</v>
      </c>
      <c r="B40" s="22">
        <f>B29</f>
        <v>65.016666666666666</v>
      </c>
      <c r="C40" s="1">
        <v>63.53</v>
      </c>
      <c r="D40" s="22">
        <f t="shared" ref="D40:D45" si="12">B40-C40</f>
        <v>1.4866666666666646</v>
      </c>
      <c r="E40" s="10">
        <v>6.3</v>
      </c>
      <c r="F40" s="10" t="str">
        <f>IF((ABS(D40))&lt;E40, "Y","N")</f>
        <v>Y</v>
      </c>
      <c r="G40" s="23">
        <f>C29</f>
        <v>0.44060564378288608</v>
      </c>
      <c r="H40" s="10">
        <v>2.04</v>
      </c>
      <c r="I40" s="10" t="str">
        <f>IF((ABS(G40))&lt;H40, "Y","N")</f>
        <v>Y</v>
      </c>
      <c r="J40" s="1"/>
      <c r="K40" s="1"/>
      <c r="L40" s="1"/>
      <c r="M40" s="1"/>
      <c r="N40" s="1"/>
      <c r="O40" s="1"/>
      <c r="P40" s="1"/>
      <c r="Q40" s="1"/>
      <c r="R40" s="1"/>
    </row>
    <row r="41" spans="1:18">
      <c r="A41" s="1" t="s">
        <v>3</v>
      </c>
      <c r="B41" s="22">
        <f>B30</f>
        <v>15.409999999999998</v>
      </c>
      <c r="C41" s="1">
        <v>18.8</v>
      </c>
      <c r="D41" s="22">
        <f t="shared" si="12"/>
        <v>-3.3900000000000023</v>
      </c>
      <c r="E41" s="10">
        <v>3.87</v>
      </c>
      <c r="F41" s="10" t="str">
        <f>IF((ABS(D41))&lt;E41, "Y","N")</f>
        <v>Y</v>
      </c>
      <c r="G41" s="23">
        <f>C30</f>
        <v>0.32140317359976428</v>
      </c>
      <c r="H41" s="10">
        <v>1.77</v>
      </c>
      <c r="I41" s="10" t="str">
        <f>IF((ABS(G41))&lt;H41, "Y","N")</f>
        <v>Y</v>
      </c>
      <c r="J41" s="1"/>
      <c r="K41" s="1"/>
      <c r="L41" s="1"/>
      <c r="M41" s="1"/>
      <c r="N41" s="1"/>
      <c r="O41" s="1"/>
      <c r="P41" s="1"/>
      <c r="Q41" s="1"/>
      <c r="R41" s="1"/>
    </row>
    <row r="42" spans="1:18">
      <c r="A42" s="1" t="s">
        <v>19</v>
      </c>
      <c r="B42" s="22">
        <f>SUM(B31:B32)</f>
        <v>2.2711600000000001</v>
      </c>
      <c r="C42" s="1">
        <v>2.46</v>
      </c>
      <c r="D42" s="22">
        <f t="shared" si="12"/>
        <v>-0.1888399999999999</v>
      </c>
      <c r="E42" s="10">
        <v>2.19</v>
      </c>
      <c r="F42" s="10" t="str">
        <f>IF((ABS(D42))&lt;E42, "Y","N")</f>
        <v>Y</v>
      </c>
      <c r="G42" s="23">
        <f>SQRT((C31)^2+(C32)^2)/2</f>
        <v>0.2587100539213732</v>
      </c>
      <c r="H42" s="10">
        <v>1.31</v>
      </c>
      <c r="I42" s="10" t="str">
        <f>IF((ABS(G42))&lt;H42, "Y","N")</f>
        <v>Y</v>
      </c>
      <c r="J42" s="1"/>
      <c r="K42" s="1"/>
      <c r="L42" s="1"/>
      <c r="M42" s="1"/>
      <c r="N42" s="1"/>
      <c r="O42" s="1"/>
      <c r="P42" s="1"/>
      <c r="Q42" s="1"/>
      <c r="R42" s="1"/>
    </row>
    <row r="43" spans="1:18">
      <c r="A43" s="1" t="s">
        <v>6</v>
      </c>
      <c r="B43" s="22">
        <f>B33</f>
        <v>12.40692</v>
      </c>
      <c r="C43" s="1">
        <v>10.8</v>
      </c>
      <c r="D43" s="22">
        <f t="shared" si="12"/>
        <v>1.6069199999999988</v>
      </c>
      <c r="E43" s="10">
        <v>2.4700000000000002</v>
      </c>
      <c r="F43" s="10" t="str">
        <f>IF((ABS(D43))&lt;E43, "Y","N")</f>
        <v>Y</v>
      </c>
      <c r="G43" s="23">
        <f>C33</f>
        <v>0.38617513125523778</v>
      </c>
      <c r="H43" s="10">
        <v>1.36</v>
      </c>
      <c r="I43" s="10" t="str">
        <f>IF((ABS(G43))&lt;H43, "Y","N")</f>
        <v>Y</v>
      </c>
      <c r="J43" s="1"/>
      <c r="K43" s="1"/>
      <c r="L43" s="1"/>
      <c r="M43" s="1"/>
      <c r="N43" s="1"/>
      <c r="O43" s="1"/>
      <c r="P43" s="1"/>
      <c r="Q43" s="1"/>
      <c r="R43" s="1"/>
    </row>
    <row r="44" spans="1:18">
      <c r="A44" s="1" t="s">
        <v>7</v>
      </c>
      <c r="B44" s="22">
        <f>B34</f>
        <v>3.6045199999999999</v>
      </c>
      <c r="C44" s="1">
        <v>3.4</v>
      </c>
      <c r="D44" s="22">
        <f t="shared" si="12"/>
        <v>0.20452000000000004</v>
      </c>
      <c r="E44" s="10">
        <v>1.39</v>
      </c>
      <c r="F44" s="10" t="str">
        <f>IF((ABS(D44))&lt;E44, "Y","N")</f>
        <v>Y</v>
      </c>
      <c r="G44" s="23">
        <f>C34</f>
        <v>0.65068452571119162</v>
      </c>
      <c r="H44" s="10">
        <v>0.63</v>
      </c>
      <c r="I44" s="10" t="str">
        <f>IF((ABS(G44))&lt;H44, "Y","N")</f>
        <v>N</v>
      </c>
      <c r="J44" s="1"/>
      <c r="K44" s="1"/>
      <c r="L44" s="1"/>
      <c r="M44" s="1"/>
      <c r="N44" s="1"/>
      <c r="O44" s="1"/>
      <c r="P44" s="1"/>
      <c r="Q44" s="1"/>
      <c r="R44" s="1"/>
    </row>
    <row r="45" spans="1:18">
      <c r="A45" s="1" t="s">
        <v>20</v>
      </c>
      <c r="B45" s="22">
        <f>SUM(B35:B36)</f>
        <v>0.6634000000000001</v>
      </c>
      <c r="C45" s="1">
        <v>0.86</v>
      </c>
      <c r="D45" s="22">
        <f t="shared" si="12"/>
        <v>-0.19659999999999989</v>
      </c>
      <c r="E45" s="10">
        <v>0.94</v>
      </c>
      <c r="F45" s="10" t="str">
        <f>IF((ABS(D45))&lt;E45, "Y","N")</f>
        <v>Y</v>
      </c>
      <c r="G45" s="23">
        <f>SQRT((C35)^2+(C36)^2)/2</f>
        <v>7.3384255804634146E-2</v>
      </c>
      <c r="H45" s="10">
        <v>0.6</v>
      </c>
      <c r="I45" s="10" t="str">
        <f>IF((ABS(G45))&lt;H45, "Y","N")</f>
        <v>Y</v>
      </c>
      <c r="J45" s="1"/>
      <c r="K45" s="1"/>
      <c r="L45" s="1"/>
      <c r="M45" s="1"/>
      <c r="N45" s="1"/>
      <c r="O45" s="1"/>
      <c r="P45" s="1"/>
      <c r="Q45" s="1"/>
      <c r="R45" s="1"/>
    </row>
    <row r="46" spans="1:18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</sheetData>
  <mergeCells count="4">
    <mergeCell ref="G14:H14"/>
    <mergeCell ref="E14:F14"/>
    <mergeCell ref="E38:F38"/>
    <mergeCell ref="G38:H38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Stutzman</dc:creator>
  <cp:lastModifiedBy>Paul Stutzman</cp:lastModifiedBy>
  <dcterms:created xsi:type="dcterms:W3CDTF">2017-07-06T16:25:16Z</dcterms:created>
  <dcterms:modified xsi:type="dcterms:W3CDTF">2017-07-07T19:55:46Z</dcterms:modified>
</cp:coreProperties>
</file>