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dgp1\Desktop\H2O2\"/>
    </mc:Choice>
  </mc:AlternateContent>
  <xr:revisionPtr revIDLastSave="0" documentId="13_ncr:1_{03A60DF7-3EB4-4AF6-AF28-014242DB6861}" xr6:coauthVersionLast="44" xr6:coauthVersionMax="45" xr10:uidLastSave="{00000000-0000-0000-0000-000000000000}"/>
  <bookViews>
    <workbookView xWindow="-108" yWindow="-108" windowWidth="23256" windowHeight="12576" activeTab="2" xr2:uid="{E66F7435-F634-6748-9765-19473D044CF7}"/>
  </bookViews>
  <sheets>
    <sheet name="License" sheetId="4" r:id="rId1"/>
    <sheet name="General Room" sheetId="3" r:id="rId2"/>
    <sheet name="Shipping Container" sheetId="1" r:id="rId3"/>
  </sheets>
  <definedNames>
    <definedName name="ACHAeration" localSheetId="1">'General Room'!$C$35</definedName>
    <definedName name="ACHAeration">'Shipping Container'!$C$35</definedName>
    <definedName name="ACHConditioning" localSheetId="1">'General Room'!$F$21</definedName>
    <definedName name="ACHConditioning">'Shipping Container'!$F$21</definedName>
    <definedName name="ACHDwell" localSheetId="1">'General Room'!$C$25</definedName>
    <definedName name="ACHDwell">'Shipping Container'!$C$25</definedName>
    <definedName name="ACHGassing" localSheetId="1">'General Room'!$C$15</definedName>
    <definedName name="ACHGassing">'Shipping Container'!$C$15</definedName>
    <definedName name="Cinitial" localSheetId="1">'General Room'!$F$20</definedName>
    <definedName name="Cinitial">'Shipping Container'!$F$20</definedName>
    <definedName name="CinitialAeration" localSheetId="1">'General Room'!$F$171</definedName>
    <definedName name="CinitialAeration">'Shipping Container'!$F$171</definedName>
    <definedName name="CinitialAerationNoLoss" localSheetId="1">'General Room'!$E$171</definedName>
    <definedName name="CinitialAerationNoLoss">'Shipping Container'!$E$171</definedName>
    <definedName name="CinitialDwell" localSheetId="1">'General Room'!$F$131</definedName>
    <definedName name="CinitialDwell">'Shipping Container'!$F$131</definedName>
    <definedName name="CinitialDwellNoLoss" localSheetId="1">'General Room'!$E$131</definedName>
    <definedName name="CinitialDwellNoLoss">'Shipping Container'!$E$131</definedName>
    <definedName name="CInject" localSheetId="1">'General Room'!$C$19</definedName>
    <definedName name="CInject">'Shipping Container'!$C$19</definedName>
    <definedName name="CinjectDwell" localSheetId="1">'General Room'!$C$29</definedName>
    <definedName name="CinjectDwell">'Shipping Container'!$C$29</definedName>
    <definedName name="CInjectGassing" localSheetId="1">'General Room'!$C$19</definedName>
    <definedName name="CInjectGassing">'Shipping Container'!$C$19</definedName>
    <definedName name="DurationAeration" localSheetId="1">'General Room'!$C$33</definedName>
    <definedName name="DurationAeration">'Shipping Container'!$C$33</definedName>
    <definedName name="DurationDwell" localSheetId="1">'General Room'!$C$23</definedName>
    <definedName name="DurationDwell">'Shipping Container'!$C$23</definedName>
    <definedName name="DurationGas" localSheetId="1">'General Room'!$C$13</definedName>
    <definedName name="DurationGas">'Shipping Container'!$C$13</definedName>
    <definedName name="EmissionDwell" localSheetId="1">'General Room'!$C$27</definedName>
    <definedName name="EmissionDwell">'Shipping Container'!$C$27</definedName>
    <definedName name="EmissionGassing" localSheetId="1">'General Room'!$C$17</definedName>
    <definedName name="EmissionGassing">'Shipping Container'!$C$17</definedName>
    <definedName name="InfiltrationRate" localSheetId="1">'General Room'!$F$22</definedName>
    <definedName name="InfiltrationRate">'Shipping Container'!$F$22</definedName>
    <definedName name="QinjectDwell" localSheetId="1">'General Room'!$C$30</definedName>
    <definedName name="QinjectDwell">'Shipping Container'!$C$30</definedName>
    <definedName name="QinjectGassing" localSheetId="1">'General Room'!$C$20</definedName>
    <definedName name="QinjectGassing">'Shipping Container'!$C$20</definedName>
    <definedName name="QMechanicalAeration" localSheetId="1">'General Room'!$C$34</definedName>
    <definedName name="QMechanicalAeration">'Shipping Container'!$C$34</definedName>
    <definedName name="QMechanicalDwell" localSheetId="1">'General Room'!$C$24</definedName>
    <definedName name="QMechanicalDwell">'Shipping Container'!$C$24</definedName>
    <definedName name="QMechanicalGassing" localSheetId="1">'General Room'!$C$14</definedName>
    <definedName name="QMechanicalGassing">'Shipping Container'!$C$14</definedName>
    <definedName name="TotalLossAeration" localSheetId="1">'General Room'!$K$49</definedName>
    <definedName name="TotalLossAeration">'Shipping Container'!$K$49</definedName>
    <definedName name="TotalLossDwell" localSheetId="1">'General Room'!$K$48</definedName>
    <definedName name="TotalLossDwell">'Shipping Container'!$K$48</definedName>
    <definedName name="TotalLossGassing" localSheetId="1">'General Room'!$K$47</definedName>
    <definedName name="TotalLossGassing">'Shipping Container'!$K$47</definedName>
    <definedName name="volume" localSheetId="1">'General Room'!$K$43</definedName>
    <definedName name="volume">'Shipping Container'!$K$43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7" i="3" l="1"/>
  <c r="H133" i="3"/>
  <c r="I133" i="3"/>
  <c r="J133" i="3"/>
  <c r="K133" i="3"/>
  <c r="L133" i="3"/>
  <c r="H134" i="3"/>
  <c r="I134" i="3"/>
  <c r="J134" i="3"/>
  <c r="K134" i="3"/>
  <c r="L134" i="3"/>
  <c r="H135" i="3"/>
  <c r="I135" i="3"/>
  <c r="J135" i="3"/>
  <c r="K135" i="3"/>
  <c r="L135" i="3"/>
  <c r="H136" i="3"/>
  <c r="I136" i="3"/>
  <c r="J136" i="3"/>
  <c r="K136" i="3"/>
  <c r="L136" i="3"/>
  <c r="H137" i="3"/>
  <c r="I137" i="3"/>
  <c r="J137" i="3"/>
  <c r="K137" i="3"/>
  <c r="L137" i="3"/>
  <c r="H138" i="3"/>
  <c r="I138" i="3"/>
  <c r="J138" i="3"/>
  <c r="K138" i="3"/>
  <c r="L138" i="3"/>
  <c r="H139" i="3"/>
  <c r="I139" i="3"/>
  <c r="J139" i="3"/>
  <c r="K139" i="3"/>
  <c r="L139" i="3"/>
  <c r="H140" i="3"/>
  <c r="I140" i="3"/>
  <c r="J140" i="3"/>
  <c r="K140" i="3"/>
  <c r="L140" i="3"/>
  <c r="H141" i="3"/>
  <c r="I141" i="3"/>
  <c r="J141" i="3"/>
  <c r="K141" i="3"/>
  <c r="L141" i="3"/>
  <c r="H142" i="3"/>
  <c r="I142" i="3"/>
  <c r="J142" i="3"/>
  <c r="K142" i="3"/>
  <c r="L142" i="3"/>
  <c r="H143" i="3"/>
  <c r="I143" i="3"/>
  <c r="J143" i="3"/>
  <c r="K143" i="3"/>
  <c r="L143" i="3"/>
  <c r="H144" i="3"/>
  <c r="I144" i="3"/>
  <c r="J144" i="3"/>
  <c r="K144" i="3"/>
  <c r="L144" i="3"/>
  <c r="H145" i="3"/>
  <c r="I145" i="3"/>
  <c r="J145" i="3"/>
  <c r="K145" i="3"/>
  <c r="L145" i="3"/>
  <c r="H146" i="3"/>
  <c r="I146" i="3"/>
  <c r="J146" i="3"/>
  <c r="K146" i="3"/>
  <c r="L146" i="3"/>
  <c r="H147" i="3"/>
  <c r="I147" i="3"/>
  <c r="J147" i="3"/>
  <c r="K147" i="3"/>
  <c r="L147" i="3"/>
  <c r="H148" i="3"/>
  <c r="I148" i="3"/>
  <c r="J148" i="3"/>
  <c r="K148" i="3"/>
  <c r="L148" i="3"/>
  <c r="H149" i="3"/>
  <c r="I149" i="3"/>
  <c r="J149" i="3"/>
  <c r="K149" i="3"/>
  <c r="L149" i="3"/>
  <c r="H150" i="3"/>
  <c r="I150" i="3"/>
  <c r="J150" i="3"/>
  <c r="K150" i="3"/>
  <c r="L150" i="3"/>
  <c r="H151" i="3"/>
  <c r="I151" i="3"/>
  <c r="J151" i="3"/>
  <c r="K151" i="3"/>
  <c r="L151" i="3"/>
  <c r="H152" i="3"/>
  <c r="I152" i="3"/>
  <c r="J152" i="3"/>
  <c r="K152" i="3"/>
  <c r="L152" i="3"/>
  <c r="H153" i="3"/>
  <c r="I153" i="3"/>
  <c r="J153" i="3"/>
  <c r="K153" i="3"/>
  <c r="L153" i="3"/>
  <c r="H154" i="3"/>
  <c r="I154" i="3"/>
  <c r="J154" i="3"/>
  <c r="K154" i="3"/>
  <c r="L154" i="3"/>
  <c r="H155" i="3"/>
  <c r="I155" i="3"/>
  <c r="J155" i="3"/>
  <c r="K155" i="3"/>
  <c r="L155" i="3"/>
  <c r="H156" i="3"/>
  <c r="I156" i="3"/>
  <c r="J156" i="3"/>
  <c r="K156" i="3"/>
  <c r="L156" i="3"/>
  <c r="H157" i="3"/>
  <c r="I157" i="3"/>
  <c r="J157" i="3"/>
  <c r="K157" i="3"/>
  <c r="L157" i="3"/>
  <c r="H158" i="3"/>
  <c r="I158" i="3"/>
  <c r="J158" i="3"/>
  <c r="K158" i="3"/>
  <c r="L158" i="3"/>
  <c r="H159" i="3"/>
  <c r="I159" i="3"/>
  <c r="J159" i="3"/>
  <c r="K159" i="3"/>
  <c r="L159" i="3"/>
  <c r="H160" i="3"/>
  <c r="I160" i="3"/>
  <c r="J160" i="3"/>
  <c r="K160" i="3"/>
  <c r="L160" i="3"/>
  <c r="H161" i="3"/>
  <c r="I161" i="3"/>
  <c r="J161" i="3"/>
  <c r="K161" i="3"/>
  <c r="L161" i="3"/>
  <c r="H162" i="3"/>
  <c r="I162" i="3"/>
  <c r="J162" i="3"/>
  <c r="K162" i="3"/>
  <c r="L162" i="3"/>
  <c r="H163" i="3"/>
  <c r="I163" i="3"/>
  <c r="J163" i="3"/>
  <c r="K163" i="3"/>
  <c r="L163" i="3"/>
  <c r="H164" i="3"/>
  <c r="I164" i="3"/>
  <c r="J164" i="3"/>
  <c r="K164" i="3"/>
  <c r="L164" i="3"/>
  <c r="H165" i="3"/>
  <c r="I165" i="3"/>
  <c r="J165" i="3"/>
  <c r="K165" i="3"/>
  <c r="L165" i="3"/>
  <c r="H166" i="3"/>
  <c r="I166" i="3"/>
  <c r="J166" i="3"/>
  <c r="K166" i="3"/>
  <c r="L166" i="3"/>
  <c r="H167" i="3"/>
  <c r="I167" i="3"/>
  <c r="J167" i="3"/>
  <c r="K167" i="3"/>
  <c r="L167" i="3"/>
  <c r="H168" i="3"/>
  <c r="I168" i="3"/>
  <c r="J168" i="3"/>
  <c r="K168" i="3"/>
  <c r="L168" i="3"/>
  <c r="H169" i="3"/>
  <c r="I169" i="3"/>
  <c r="J169" i="3"/>
  <c r="K169" i="3"/>
  <c r="L169" i="3"/>
  <c r="H170" i="3"/>
  <c r="I170" i="3"/>
  <c r="J170" i="3"/>
  <c r="K170" i="3"/>
  <c r="L170" i="3"/>
  <c r="H171" i="3"/>
  <c r="I171" i="3"/>
  <c r="J171" i="3"/>
  <c r="K171" i="3"/>
  <c r="L171" i="3"/>
  <c r="L132" i="3"/>
  <c r="K132" i="3"/>
  <c r="J132" i="3"/>
  <c r="I132" i="3"/>
  <c r="H132"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91" i="3"/>
  <c r="L131" i="3"/>
  <c r="I92" i="3"/>
  <c r="J92" i="3"/>
  <c r="K92" i="3"/>
  <c r="L92" i="3"/>
  <c r="I93" i="3"/>
  <c r="J93" i="3"/>
  <c r="K93" i="3"/>
  <c r="L93" i="3"/>
  <c r="I94" i="3"/>
  <c r="J94" i="3"/>
  <c r="K94" i="3"/>
  <c r="L94" i="3"/>
  <c r="I95" i="3"/>
  <c r="J95" i="3"/>
  <c r="K95" i="3"/>
  <c r="L95" i="3"/>
  <c r="I96" i="3"/>
  <c r="J96" i="3"/>
  <c r="K96" i="3"/>
  <c r="L96" i="3"/>
  <c r="I97" i="3"/>
  <c r="J97" i="3"/>
  <c r="K97" i="3"/>
  <c r="L97" i="3"/>
  <c r="I98" i="3"/>
  <c r="J98" i="3"/>
  <c r="K98" i="3"/>
  <c r="L98" i="3"/>
  <c r="I99" i="3"/>
  <c r="J99" i="3"/>
  <c r="K99" i="3"/>
  <c r="L99" i="3"/>
  <c r="I100" i="3"/>
  <c r="J100" i="3"/>
  <c r="K100" i="3"/>
  <c r="L100" i="3"/>
  <c r="I101" i="3"/>
  <c r="J101" i="3"/>
  <c r="K101" i="3"/>
  <c r="L101" i="3"/>
  <c r="I102" i="3"/>
  <c r="J102" i="3"/>
  <c r="K102" i="3"/>
  <c r="L102" i="3"/>
  <c r="I103" i="3"/>
  <c r="J103" i="3"/>
  <c r="K103" i="3"/>
  <c r="L103" i="3"/>
  <c r="I104" i="3"/>
  <c r="J104" i="3"/>
  <c r="K104" i="3"/>
  <c r="L104" i="3"/>
  <c r="I105" i="3"/>
  <c r="J105" i="3"/>
  <c r="K105" i="3"/>
  <c r="L105" i="3"/>
  <c r="I106" i="3"/>
  <c r="J106" i="3"/>
  <c r="K106" i="3"/>
  <c r="L106" i="3"/>
  <c r="I107" i="3"/>
  <c r="J107" i="3"/>
  <c r="K107" i="3"/>
  <c r="L107" i="3"/>
  <c r="I108" i="3"/>
  <c r="J108" i="3"/>
  <c r="K108" i="3"/>
  <c r="L108" i="3"/>
  <c r="I109" i="3"/>
  <c r="J109" i="3"/>
  <c r="K109" i="3"/>
  <c r="L109" i="3"/>
  <c r="I110" i="3"/>
  <c r="J110" i="3"/>
  <c r="K110" i="3"/>
  <c r="L110" i="3"/>
  <c r="I111" i="3"/>
  <c r="J111" i="3"/>
  <c r="K111" i="3"/>
  <c r="L111" i="3"/>
  <c r="I112" i="3"/>
  <c r="J112" i="3"/>
  <c r="K112" i="3"/>
  <c r="L112" i="3"/>
  <c r="I113" i="3"/>
  <c r="J113" i="3"/>
  <c r="K113" i="3"/>
  <c r="L113" i="3"/>
  <c r="I114" i="3"/>
  <c r="J114" i="3"/>
  <c r="K114" i="3"/>
  <c r="L114" i="3"/>
  <c r="I115" i="3"/>
  <c r="J115" i="3"/>
  <c r="K115" i="3"/>
  <c r="L115" i="3"/>
  <c r="I116" i="3"/>
  <c r="J116" i="3"/>
  <c r="K116" i="3"/>
  <c r="L116" i="3"/>
  <c r="I117" i="3"/>
  <c r="J117" i="3"/>
  <c r="K117" i="3"/>
  <c r="L117" i="3"/>
  <c r="I118" i="3"/>
  <c r="J118" i="3"/>
  <c r="K118" i="3"/>
  <c r="L118" i="3"/>
  <c r="I119" i="3"/>
  <c r="J119" i="3"/>
  <c r="K119" i="3"/>
  <c r="L119" i="3"/>
  <c r="I120" i="3"/>
  <c r="J120" i="3"/>
  <c r="K120" i="3"/>
  <c r="L120" i="3"/>
  <c r="I121" i="3"/>
  <c r="J121" i="3"/>
  <c r="K121" i="3"/>
  <c r="L121" i="3"/>
  <c r="I122" i="3"/>
  <c r="J122" i="3"/>
  <c r="K122" i="3"/>
  <c r="L122" i="3"/>
  <c r="I123" i="3"/>
  <c r="J123" i="3"/>
  <c r="K123" i="3"/>
  <c r="L123" i="3"/>
  <c r="I124" i="3"/>
  <c r="J124" i="3"/>
  <c r="K124" i="3"/>
  <c r="L124" i="3"/>
  <c r="I125" i="3"/>
  <c r="J125" i="3"/>
  <c r="K125" i="3"/>
  <c r="L125" i="3"/>
  <c r="I126" i="3"/>
  <c r="J126" i="3"/>
  <c r="K126" i="3"/>
  <c r="L126" i="3"/>
  <c r="I127" i="3"/>
  <c r="J127" i="3"/>
  <c r="K127" i="3"/>
  <c r="L127" i="3"/>
  <c r="I128" i="3"/>
  <c r="J128" i="3"/>
  <c r="K128" i="3"/>
  <c r="L128" i="3"/>
  <c r="I129" i="3"/>
  <c r="J129" i="3"/>
  <c r="K129" i="3"/>
  <c r="L129" i="3"/>
  <c r="I130" i="3"/>
  <c r="J130" i="3"/>
  <c r="K130" i="3"/>
  <c r="L130" i="3"/>
  <c r="I131" i="3"/>
  <c r="J131" i="3"/>
  <c r="K131" i="3"/>
  <c r="L91" i="3"/>
  <c r="K91" i="3"/>
  <c r="J91" i="3"/>
  <c r="I91" i="3"/>
  <c r="F42" i="3"/>
  <c r="F42" i="1"/>
  <c r="D172" i="3" l="1"/>
  <c r="C172" i="3" s="1"/>
  <c r="D132" i="3"/>
  <c r="D133" i="3" s="1"/>
  <c r="D92" i="3"/>
  <c r="D93" i="3" s="1"/>
  <c r="C91" i="3"/>
  <c r="K51" i="3"/>
  <c r="K50" i="3"/>
  <c r="K43" i="3"/>
  <c r="C41" i="3"/>
  <c r="F41" i="3" s="1"/>
  <c r="C40" i="3"/>
  <c r="F40" i="3" s="1"/>
  <c r="C39" i="3"/>
  <c r="F39" i="3" s="1"/>
  <c r="C38" i="3"/>
  <c r="F38" i="3" s="1"/>
  <c r="C25" i="3"/>
  <c r="C15" i="3"/>
  <c r="K51" i="1"/>
  <c r="D172" i="1"/>
  <c r="C172" i="1" s="1"/>
  <c r="D132" i="1"/>
  <c r="D133" i="1" s="1"/>
  <c r="C133" i="1" s="1"/>
  <c r="C91" i="1"/>
  <c r="C93" i="3" l="1"/>
  <c r="D94" i="3"/>
  <c r="K48" i="3"/>
  <c r="C35" i="3"/>
  <c r="K45" i="3"/>
  <c r="E91" i="3"/>
  <c r="C92" i="3"/>
  <c r="E93" i="3"/>
  <c r="K47" i="3"/>
  <c r="E92" i="3"/>
  <c r="E94" i="3"/>
  <c r="C133" i="3"/>
  <c r="D134" i="3"/>
  <c r="K44" i="3"/>
  <c r="C132" i="3"/>
  <c r="D173" i="3"/>
  <c r="C132" i="1"/>
  <c r="D134" i="1"/>
  <c r="D135" i="3" l="1"/>
  <c r="C134" i="3"/>
  <c r="F94" i="3"/>
  <c r="F92" i="3"/>
  <c r="G93" i="3"/>
  <c r="G91" i="3"/>
  <c r="F93" i="3"/>
  <c r="F91" i="3"/>
  <c r="G94" i="3"/>
  <c r="G92" i="3"/>
  <c r="D95" i="3"/>
  <c r="G95" i="3" s="1"/>
  <c r="C94" i="3"/>
  <c r="C173" i="3"/>
  <c r="D174" i="3"/>
  <c r="K46" i="3"/>
  <c r="K49" i="3"/>
  <c r="D135" i="1"/>
  <c r="C134" i="1"/>
  <c r="C174" i="3" l="1"/>
  <c r="D175" i="3"/>
  <c r="C95" i="3"/>
  <c r="D96" i="3"/>
  <c r="E95" i="3"/>
  <c r="F95" i="3"/>
  <c r="C135" i="3"/>
  <c r="D136" i="3"/>
  <c r="D136" i="1"/>
  <c r="C135" i="1"/>
  <c r="D97" i="3" l="1"/>
  <c r="C96" i="3"/>
  <c r="E96" i="3"/>
  <c r="G96" i="3"/>
  <c r="F96" i="3"/>
  <c r="D137" i="3"/>
  <c r="C136" i="3"/>
  <c r="C175" i="3"/>
  <c r="D176" i="3"/>
  <c r="C136" i="1"/>
  <c r="D137" i="1"/>
  <c r="C97" i="3" l="1"/>
  <c r="D98" i="3"/>
  <c r="E97" i="3"/>
  <c r="F97" i="3"/>
  <c r="G97" i="3"/>
  <c r="C176" i="3"/>
  <c r="D177" i="3"/>
  <c r="C137" i="3"/>
  <c r="D138" i="3"/>
  <c r="D138" i="1"/>
  <c r="C137" i="1"/>
  <c r="D139" i="3" l="1"/>
  <c r="C138" i="3"/>
  <c r="D99" i="3"/>
  <c r="C98" i="3"/>
  <c r="E98" i="3"/>
  <c r="F98" i="3"/>
  <c r="G98" i="3"/>
  <c r="C177" i="3"/>
  <c r="D178" i="3"/>
  <c r="D139" i="1"/>
  <c r="C138" i="1"/>
  <c r="C178" i="3" l="1"/>
  <c r="D179" i="3"/>
  <c r="C139" i="3"/>
  <c r="D140" i="3"/>
  <c r="C99" i="3"/>
  <c r="D100" i="3"/>
  <c r="E99" i="3"/>
  <c r="G99" i="3"/>
  <c r="F99" i="3"/>
  <c r="C139" i="1"/>
  <c r="D140" i="1"/>
  <c r="D141" i="3" l="1"/>
  <c r="C140" i="3"/>
  <c r="D101" i="3"/>
  <c r="C100" i="3"/>
  <c r="E100" i="3"/>
  <c r="F100" i="3"/>
  <c r="G100" i="3"/>
  <c r="C179" i="3"/>
  <c r="D180" i="3"/>
  <c r="C140" i="1"/>
  <c r="D141" i="1"/>
  <c r="C101" i="3" l="1"/>
  <c r="D102" i="3"/>
  <c r="E101" i="3"/>
  <c r="G101" i="3"/>
  <c r="F101" i="3"/>
  <c r="C180" i="3"/>
  <c r="D181" i="3"/>
  <c r="C141" i="3"/>
  <c r="D142" i="3"/>
  <c r="D142" i="1"/>
  <c r="C141" i="1"/>
  <c r="C181" i="3" l="1"/>
  <c r="D182" i="3"/>
  <c r="D103" i="3"/>
  <c r="C102" i="3"/>
  <c r="E102" i="3"/>
  <c r="G102" i="3"/>
  <c r="F102" i="3"/>
  <c r="D143" i="3"/>
  <c r="C142" i="3"/>
  <c r="C142" i="1"/>
  <c r="D143" i="1"/>
  <c r="C103" i="3" l="1"/>
  <c r="D104" i="3"/>
  <c r="E103" i="3"/>
  <c r="F103" i="3"/>
  <c r="G103" i="3"/>
  <c r="C182" i="3"/>
  <c r="D183" i="3"/>
  <c r="C143" i="3"/>
  <c r="D144" i="3"/>
  <c r="D144" i="1"/>
  <c r="C143" i="1"/>
  <c r="C183" i="3" l="1"/>
  <c r="D184" i="3"/>
  <c r="D145" i="3"/>
  <c r="C144" i="3"/>
  <c r="D105" i="3"/>
  <c r="C104" i="3"/>
  <c r="E104" i="3"/>
  <c r="G104" i="3"/>
  <c r="F104" i="3"/>
  <c r="C144" i="1"/>
  <c r="D145" i="1"/>
  <c r="C105" i="3" l="1"/>
  <c r="D106" i="3"/>
  <c r="E105" i="3"/>
  <c r="F105" i="3"/>
  <c r="G105" i="3"/>
  <c r="C184" i="3"/>
  <c r="D185" i="3"/>
  <c r="C145" i="3"/>
  <c r="D146" i="3"/>
  <c r="D146" i="1"/>
  <c r="C145" i="1"/>
  <c r="C146" i="3" l="1"/>
  <c r="D147" i="3"/>
  <c r="D107" i="3"/>
  <c r="C106" i="3"/>
  <c r="E106" i="3"/>
  <c r="F106" i="3"/>
  <c r="G106" i="3"/>
  <c r="C185" i="3"/>
  <c r="D186" i="3"/>
  <c r="D147" i="1"/>
  <c r="C146" i="1"/>
  <c r="C107" i="3" l="1"/>
  <c r="D108" i="3"/>
  <c r="E107" i="3"/>
  <c r="G107" i="3"/>
  <c r="F107" i="3"/>
  <c r="C186" i="3"/>
  <c r="D187" i="3"/>
  <c r="C147" i="3"/>
  <c r="D148" i="3"/>
  <c r="C147" i="1"/>
  <c r="D148" i="1"/>
  <c r="C187" i="3" l="1"/>
  <c r="D188" i="3"/>
  <c r="D109" i="3"/>
  <c r="C108" i="3"/>
  <c r="E108" i="3"/>
  <c r="F108" i="3"/>
  <c r="G108" i="3"/>
  <c r="C148" i="3"/>
  <c r="D149" i="3"/>
  <c r="D149" i="1"/>
  <c r="C148" i="1"/>
  <c r="C188" i="3" l="1"/>
  <c r="D189" i="3"/>
  <c r="C109" i="3"/>
  <c r="D110" i="3"/>
  <c r="E109" i="3"/>
  <c r="G109" i="3"/>
  <c r="F109" i="3"/>
  <c r="C149" i="3"/>
  <c r="D150" i="3"/>
  <c r="D150" i="1"/>
  <c r="C149" i="1"/>
  <c r="D111" i="3" l="1"/>
  <c r="C110" i="3"/>
  <c r="E110" i="3"/>
  <c r="F110" i="3"/>
  <c r="G110" i="3"/>
  <c r="C189" i="3"/>
  <c r="D190" i="3"/>
  <c r="D151" i="3"/>
  <c r="C150" i="3"/>
  <c r="D151" i="1"/>
  <c r="C150" i="1"/>
  <c r="C151" i="3" l="1"/>
  <c r="D152" i="3"/>
  <c r="C190" i="3"/>
  <c r="D191" i="3"/>
  <c r="D112" i="3"/>
  <c r="C111" i="3"/>
  <c r="E111" i="3"/>
  <c r="G111" i="3"/>
  <c r="F111" i="3"/>
  <c r="D152" i="1"/>
  <c r="C151" i="1"/>
  <c r="D113" i="3" l="1"/>
  <c r="C112" i="3"/>
  <c r="E112" i="3"/>
  <c r="G112" i="3"/>
  <c r="F112" i="3"/>
  <c r="D153" i="3"/>
  <c r="C152" i="3"/>
  <c r="C191" i="3"/>
  <c r="D192" i="3"/>
  <c r="D153" i="1"/>
  <c r="C152" i="1"/>
  <c r="C153" i="3" l="1"/>
  <c r="D154" i="3"/>
  <c r="C192" i="3"/>
  <c r="D193" i="3"/>
  <c r="C113" i="3"/>
  <c r="D114" i="3"/>
  <c r="E113" i="3"/>
  <c r="F113" i="3"/>
  <c r="G113" i="3"/>
  <c r="D154" i="1"/>
  <c r="C153" i="1"/>
  <c r="D115" i="3" l="1"/>
  <c r="C114" i="3"/>
  <c r="E114" i="3"/>
  <c r="F114" i="3"/>
  <c r="G114" i="3"/>
  <c r="C154" i="3"/>
  <c r="D155" i="3"/>
  <c r="C193" i="3"/>
  <c r="D194" i="3"/>
  <c r="C154" i="1"/>
  <c r="D155" i="1"/>
  <c r="D156" i="3" l="1"/>
  <c r="C155" i="3"/>
  <c r="C194" i="3"/>
  <c r="D195" i="3"/>
  <c r="C115" i="3"/>
  <c r="D116" i="3"/>
  <c r="E115" i="3"/>
  <c r="G115" i="3"/>
  <c r="F115" i="3"/>
  <c r="C155" i="1"/>
  <c r="D156" i="1"/>
  <c r="D117" i="3" l="1"/>
  <c r="C116" i="3"/>
  <c r="E116" i="3"/>
  <c r="F116" i="3"/>
  <c r="G116" i="3"/>
  <c r="C195" i="3"/>
  <c r="D196" i="3"/>
  <c r="C156" i="3"/>
  <c r="D157" i="3"/>
  <c r="C156" i="1"/>
  <c r="D157" i="1"/>
  <c r="C196" i="3" l="1"/>
  <c r="D197" i="3"/>
  <c r="D158" i="3"/>
  <c r="C157" i="3"/>
  <c r="C117" i="3"/>
  <c r="D118" i="3"/>
  <c r="E117" i="3"/>
  <c r="G117" i="3"/>
  <c r="F117" i="3"/>
  <c r="D158" i="1"/>
  <c r="C157" i="1"/>
  <c r="C197" i="3" l="1"/>
  <c r="D198" i="3"/>
  <c r="D119" i="3"/>
  <c r="C118" i="3"/>
  <c r="E118" i="3"/>
  <c r="F118" i="3"/>
  <c r="G118" i="3"/>
  <c r="C158" i="3"/>
  <c r="D159" i="3"/>
  <c r="D159" i="1"/>
  <c r="C158" i="1"/>
  <c r="C119" i="3" l="1"/>
  <c r="D120" i="3"/>
  <c r="E119" i="3"/>
  <c r="G119" i="3"/>
  <c r="F119" i="3"/>
  <c r="D160" i="3"/>
  <c r="C159" i="3"/>
  <c r="C198" i="3"/>
  <c r="D199" i="3"/>
  <c r="C159" i="1"/>
  <c r="D160" i="1"/>
  <c r="C199" i="3" l="1"/>
  <c r="D200" i="3"/>
  <c r="C160" i="3"/>
  <c r="D161" i="3"/>
  <c r="D121" i="3"/>
  <c r="C120" i="3"/>
  <c r="E120" i="3"/>
  <c r="G120" i="3"/>
  <c r="F120" i="3"/>
  <c r="D161" i="1"/>
  <c r="C160" i="1"/>
  <c r="D162" i="3" l="1"/>
  <c r="C161" i="3"/>
  <c r="C121" i="3"/>
  <c r="D122" i="3"/>
  <c r="E121" i="3"/>
  <c r="F121" i="3"/>
  <c r="G121" i="3"/>
  <c r="D201" i="3"/>
  <c r="C200" i="3"/>
  <c r="D162" i="1"/>
  <c r="C161" i="1"/>
  <c r="D202" i="3" l="1"/>
  <c r="C201" i="3"/>
  <c r="D123" i="3"/>
  <c r="C122" i="3"/>
  <c r="E122" i="3"/>
  <c r="F122" i="3"/>
  <c r="G122" i="3"/>
  <c r="C162" i="3"/>
  <c r="D163" i="3"/>
  <c r="C162" i="1"/>
  <c r="D163" i="1"/>
  <c r="C123" i="3" l="1"/>
  <c r="D124" i="3"/>
  <c r="E123" i="3"/>
  <c r="G123" i="3"/>
  <c r="F123" i="3"/>
  <c r="D164" i="3"/>
  <c r="C163" i="3"/>
  <c r="D203" i="3"/>
  <c r="C202" i="3"/>
  <c r="C163" i="1"/>
  <c r="D164" i="1"/>
  <c r="C164" i="3" l="1"/>
  <c r="D165" i="3"/>
  <c r="D204" i="3"/>
  <c r="C203" i="3"/>
  <c r="D125" i="3"/>
  <c r="C124" i="3"/>
  <c r="E124" i="3"/>
  <c r="F124" i="3"/>
  <c r="G124" i="3"/>
  <c r="C164" i="1"/>
  <c r="D165" i="1"/>
  <c r="D205" i="3" l="1"/>
  <c r="C204" i="3"/>
  <c r="C125" i="3"/>
  <c r="D126" i="3"/>
  <c r="E125" i="3"/>
  <c r="G125" i="3"/>
  <c r="F125" i="3"/>
  <c r="D166" i="3"/>
  <c r="C165" i="3"/>
  <c r="D166" i="1"/>
  <c r="C165" i="1"/>
  <c r="D127" i="3" l="1"/>
  <c r="C126" i="3"/>
  <c r="E126" i="3"/>
  <c r="F126" i="3"/>
  <c r="G126" i="3"/>
  <c r="C166" i="3"/>
  <c r="D167" i="3"/>
  <c r="D206" i="3"/>
  <c r="C205" i="3"/>
  <c r="C166" i="1"/>
  <c r="D167" i="1"/>
  <c r="D168" i="3" l="1"/>
  <c r="C167" i="3"/>
  <c r="D207" i="3"/>
  <c r="C206" i="3"/>
  <c r="C127" i="3"/>
  <c r="D128" i="3"/>
  <c r="E127" i="3"/>
  <c r="G127" i="3"/>
  <c r="F127" i="3"/>
  <c r="C167" i="1"/>
  <c r="D168" i="1"/>
  <c r="D129" i="3" l="1"/>
  <c r="C128" i="3"/>
  <c r="E128" i="3"/>
  <c r="G128" i="3"/>
  <c r="F128" i="3"/>
  <c r="D208" i="3"/>
  <c r="C207" i="3"/>
  <c r="C168" i="3"/>
  <c r="D169" i="3"/>
  <c r="C168" i="1"/>
  <c r="D169" i="1"/>
  <c r="D209" i="3" l="1"/>
  <c r="C208" i="3"/>
  <c r="D170" i="3"/>
  <c r="C169" i="3"/>
  <c r="C129" i="3"/>
  <c r="D130" i="3"/>
  <c r="E129" i="3"/>
  <c r="F129" i="3"/>
  <c r="G129" i="3"/>
  <c r="D170" i="1"/>
  <c r="C169" i="1"/>
  <c r="D131" i="3" l="1"/>
  <c r="C130" i="3"/>
  <c r="E130" i="3"/>
  <c r="F130" i="3"/>
  <c r="G130" i="3"/>
  <c r="C170" i="3"/>
  <c r="D171" i="3"/>
  <c r="D210" i="3"/>
  <c r="C209" i="3"/>
  <c r="D171" i="1"/>
  <c r="C170" i="1"/>
  <c r="C171" i="3" l="1"/>
  <c r="D211" i="3"/>
  <c r="C211" i="3" s="1"/>
  <c r="C210" i="3"/>
  <c r="C131" i="3"/>
  <c r="E131" i="3"/>
  <c r="G131" i="3"/>
  <c r="F131" i="3"/>
  <c r="C171" i="1"/>
  <c r="E171" i="3" l="1"/>
  <c r="E169" i="3"/>
  <c r="E167" i="3"/>
  <c r="E165" i="3"/>
  <c r="E163" i="3"/>
  <c r="E161" i="3"/>
  <c r="E159" i="3"/>
  <c r="E157" i="3"/>
  <c r="E155" i="3"/>
  <c r="E166" i="3"/>
  <c r="E158" i="3"/>
  <c r="E168" i="3"/>
  <c r="E160" i="3"/>
  <c r="E152" i="3"/>
  <c r="E150" i="3"/>
  <c r="E148" i="3"/>
  <c r="E146" i="3"/>
  <c r="E170" i="3"/>
  <c r="E162" i="3"/>
  <c r="E154" i="3"/>
  <c r="E164" i="3"/>
  <c r="E156" i="3"/>
  <c r="E153" i="3"/>
  <c r="E151" i="3"/>
  <c r="E149" i="3"/>
  <c r="E147" i="3"/>
  <c r="E145" i="3"/>
  <c r="E144" i="3"/>
  <c r="E142" i="3"/>
  <c r="E140" i="3"/>
  <c r="E138" i="3"/>
  <c r="E136" i="3"/>
  <c r="E134" i="3"/>
  <c r="E132" i="3"/>
  <c r="E143" i="3"/>
  <c r="E141" i="3"/>
  <c r="E139" i="3"/>
  <c r="E137" i="3"/>
  <c r="E135" i="3"/>
  <c r="E133" i="3"/>
  <c r="G170" i="3"/>
  <c r="G168" i="3"/>
  <c r="G166" i="3"/>
  <c r="G164" i="3"/>
  <c r="G162" i="3"/>
  <c r="G160" i="3"/>
  <c r="G158" i="3"/>
  <c r="G156" i="3"/>
  <c r="G154" i="3"/>
  <c r="G169" i="3"/>
  <c r="F168" i="3"/>
  <c r="F167" i="3"/>
  <c r="G161" i="3"/>
  <c r="F160" i="3"/>
  <c r="F159" i="3"/>
  <c r="F152" i="3"/>
  <c r="F150" i="3"/>
  <c r="G171" i="3"/>
  <c r="M16" i="3" s="1"/>
  <c r="F170" i="3"/>
  <c r="F169" i="3"/>
  <c r="G163" i="3"/>
  <c r="F162" i="3"/>
  <c r="F161" i="3"/>
  <c r="G155" i="3"/>
  <c r="F154" i="3"/>
  <c r="G153" i="3"/>
  <c r="G151" i="3"/>
  <c r="G149" i="3"/>
  <c r="G147" i="3"/>
  <c r="G145" i="3"/>
  <c r="F171" i="3"/>
  <c r="G165" i="3"/>
  <c r="F164" i="3"/>
  <c r="F163" i="3"/>
  <c r="G157" i="3"/>
  <c r="F156" i="3"/>
  <c r="F155" i="3"/>
  <c r="F153" i="3"/>
  <c r="F151" i="3"/>
  <c r="F149" i="3"/>
  <c r="F147" i="3"/>
  <c r="F145" i="3"/>
  <c r="G167" i="3"/>
  <c r="F166" i="3"/>
  <c r="F165" i="3"/>
  <c r="G159" i="3"/>
  <c r="F158" i="3"/>
  <c r="F157" i="3"/>
  <c r="G152" i="3"/>
  <c r="G150" i="3"/>
  <c r="G148" i="3"/>
  <c r="G146" i="3"/>
  <c r="G144" i="3"/>
  <c r="F148" i="3"/>
  <c r="F144" i="3"/>
  <c r="F142" i="3"/>
  <c r="F140" i="3"/>
  <c r="F138" i="3"/>
  <c r="F136" i="3"/>
  <c r="F134" i="3"/>
  <c r="F132" i="3"/>
  <c r="F146" i="3"/>
  <c r="G143" i="3"/>
  <c r="G141" i="3"/>
  <c r="G139" i="3"/>
  <c r="G137" i="3"/>
  <c r="G135" i="3"/>
  <c r="G133" i="3"/>
  <c r="F143" i="3"/>
  <c r="F141" i="3"/>
  <c r="F139" i="3"/>
  <c r="F137" i="3"/>
  <c r="F135" i="3"/>
  <c r="F133" i="3"/>
  <c r="G142" i="3"/>
  <c r="G140" i="3"/>
  <c r="G138" i="3"/>
  <c r="G136" i="3"/>
  <c r="G134" i="3"/>
  <c r="G132" i="3"/>
  <c r="D173" i="1"/>
  <c r="C173" i="1" s="1"/>
  <c r="F211" i="3" l="1"/>
  <c r="F209" i="3"/>
  <c r="F207" i="3"/>
  <c r="F205" i="3"/>
  <c r="F203" i="3"/>
  <c r="F201" i="3"/>
  <c r="F198" i="3"/>
  <c r="F194" i="3"/>
  <c r="F190" i="3"/>
  <c r="F186" i="3"/>
  <c r="F182" i="3"/>
  <c r="F178" i="3"/>
  <c r="F174" i="3"/>
  <c r="F199" i="3"/>
  <c r="F195" i="3"/>
  <c r="F191" i="3"/>
  <c r="F187" i="3"/>
  <c r="F183" i="3"/>
  <c r="F179" i="3"/>
  <c r="F175" i="3"/>
  <c r="F210" i="3"/>
  <c r="F208" i="3"/>
  <c r="F206" i="3"/>
  <c r="F204" i="3"/>
  <c r="F202" i="3"/>
  <c r="F200" i="3"/>
  <c r="F196" i="3"/>
  <c r="F192" i="3"/>
  <c r="F188" i="3"/>
  <c r="F184" i="3"/>
  <c r="F180" i="3"/>
  <c r="F176" i="3"/>
  <c r="F172" i="3"/>
  <c r="F197" i="3"/>
  <c r="F193" i="3"/>
  <c r="F189" i="3"/>
  <c r="F185" i="3"/>
  <c r="F181" i="3"/>
  <c r="F177" i="3"/>
  <c r="F173" i="3"/>
  <c r="M12" i="3"/>
  <c r="E197" i="3"/>
  <c r="E193" i="3"/>
  <c r="E189" i="3"/>
  <c r="E185" i="3"/>
  <c r="E181" i="3"/>
  <c r="E177" i="3"/>
  <c r="E173" i="3"/>
  <c r="E211" i="3"/>
  <c r="E209" i="3"/>
  <c r="E207" i="3"/>
  <c r="E205" i="3"/>
  <c r="E203" i="3"/>
  <c r="E201" i="3"/>
  <c r="E198" i="3"/>
  <c r="E194" i="3"/>
  <c r="E190" i="3"/>
  <c r="E186" i="3"/>
  <c r="E182" i="3"/>
  <c r="E178" i="3"/>
  <c r="E174" i="3"/>
  <c r="E199" i="3"/>
  <c r="E195" i="3"/>
  <c r="E191" i="3"/>
  <c r="E187" i="3"/>
  <c r="E183" i="3"/>
  <c r="E179" i="3"/>
  <c r="E175" i="3"/>
  <c r="E210" i="3"/>
  <c r="E208" i="3"/>
  <c r="E206" i="3"/>
  <c r="E204" i="3"/>
  <c r="E202" i="3"/>
  <c r="E200" i="3"/>
  <c r="E196" i="3"/>
  <c r="E192" i="3"/>
  <c r="E188" i="3"/>
  <c r="E184" i="3"/>
  <c r="E180" i="3"/>
  <c r="E176" i="3"/>
  <c r="E172" i="3"/>
  <c r="M13" i="3" s="1"/>
  <c r="D174" i="1"/>
  <c r="C174" i="1" s="1"/>
  <c r="M14" i="3" l="1"/>
  <c r="D175" i="1"/>
  <c r="C175" i="1" s="1"/>
  <c r="M18" i="3" l="1"/>
  <c r="D176" i="1"/>
  <c r="C176" i="1" s="1"/>
  <c r="D177" i="1" l="1"/>
  <c r="C177" i="1" s="1"/>
  <c r="D178" i="1" l="1"/>
  <c r="C178" i="1" s="1"/>
  <c r="D92" i="1"/>
  <c r="K50" i="1"/>
  <c r="F17" i="1"/>
  <c r="C39" i="1" l="1"/>
  <c r="C38" i="1"/>
  <c r="D179" i="1"/>
  <c r="C179" i="1" s="1"/>
  <c r="D93" i="1"/>
  <c r="C92" i="1"/>
  <c r="C41" i="1"/>
  <c r="D180" i="1" l="1"/>
  <c r="C180" i="1" s="1"/>
  <c r="D94" i="1"/>
  <c r="C93" i="1"/>
  <c r="C40" i="1"/>
  <c r="K43" i="1"/>
  <c r="D181" i="1" l="1"/>
  <c r="C181" i="1" s="1"/>
  <c r="D95" i="1"/>
  <c r="C94" i="1"/>
  <c r="C35" i="1"/>
  <c r="K46" i="1" s="1"/>
  <c r="C25" i="1"/>
  <c r="K45" i="1" s="1"/>
  <c r="C15" i="1"/>
  <c r="F39" i="1"/>
  <c r="F38" i="1"/>
  <c r="F40" i="1"/>
  <c r="F41" i="1"/>
  <c r="K47" i="1" l="1"/>
  <c r="E91" i="1"/>
  <c r="E92" i="1"/>
  <c r="E93" i="1"/>
  <c r="E94" i="1"/>
  <c r="E95" i="1"/>
  <c r="D182" i="1"/>
  <c r="C182" i="1" s="1"/>
  <c r="D96" i="1"/>
  <c r="C95" i="1"/>
  <c r="K44" i="1"/>
  <c r="K49" i="1"/>
  <c r="K48" i="1"/>
  <c r="J91" i="1" l="1"/>
  <c r="L94" i="1"/>
  <c r="L98" i="1"/>
  <c r="L102" i="1"/>
  <c r="L106" i="1"/>
  <c r="L110" i="1"/>
  <c r="L114" i="1"/>
  <c r="L118" i="1"/>
  <c r="L122" i="1"/>
  <c r="L126" i="1"/>
  <c r="L130" i="1"/>
  <c r="H93" i="1"/>
  <c r="H94" i="1"/>
  <c r="H95" i="1"/>
  <c r="H96" i="1"/>
  <c r="H97" i="1"/>
  <c r="H98" i="1"/>
  <c r="H99" i="1"/>
  <c r="H100" i="1"/>
  <c r="H101" i="1"/>
  <c r="H102" i="1"/>
  <c r="H103" i="1"/>
  <c r="H104" i="1"/>
  <c r="H105" i="1"/>
  <c r="H106" i="1"/>
  <c r="H107" i="1"/>
  <c r="H108" i="1"/>
  <c r="H109" i="1"/>
  <c r="G91" i="1"/>
  <c r="K91" i="1"/>
  <c r="L95" i="1"/>
  <c r="L99" i="1"/>
  <c r="L103" i="1"/>
  <c r="L107" i="1"/>
  <c r="L111" i="1"/>
  <c r="L115" i="1"/>
  <c r="L119" i="1"/>
  <c r="L123" i="1"/>
  <c r="L127" i="1"/>
  <c r="L131" i="1"/>
  <c r="I93" i="1"/>
  <c r="I94" i="1"/>
  <c r="I95" i="1"/>
  <c r="I96" i="1"/>
  <c r="I97" i="1"/>
  <c r="I98" i="1"/>
  <c r="I99" i="1"/>
  <c r="I100" i="1"/>
  <c r="I101" i="1"/>
  <c r="I102" i="1"/>
  <c r="I103" i="1"/>
  <c r="I104" i="1"/>
  <c r="I105" i="1"/>
  <c r="I106" i="1"/>
  <c r="I107" i="1"/>
  <c r="I108" i="1"/>
  <c r="I109" i="1"/>
  <c r="H91" i="1"/>
  <c r="L92" i="1"/>
  <c r="L96" i="1"/>
  <c r="L100" i="1"/>
  <c r="L104" i="1"/>
  <c r="L108" i="1"/>
  <c r="L112" i="1"/>
  <c r="L116" i="1"/>
  <c r="L120" i="1"/>
  <c r="L124" i="1"/>
  <c r="L128" i="1"/>
  <c r="L91" i="1"/>
  <c r="J93" i="1"/>
  <c r="J94" i="1"/>
  <c r="J95" i="1"/>
  <c r="J96" i="1"/>
  <c r="J97" i="1"/>
  <c r="J98" i="1"/>
  <c r="J99" i="1"/>
  <c r="J100" i="1"/>
  <c r="J101" i="1"/>
  <c r="J102" i="1"/>
  <c r="J103" i="1"/>
  <c r="J104" i="1"/>
  <c r="J105" i="1"/>
  <c r="J106" i="1"/>
  <c r="J107" i="1"/>
  <c r="J108" i="1"/>
  <c r="J109" i="1"/>
  <c r="J110" i="1"/>
  <c r="J111" i="1"/>
  <c r="J112" i="1"/>
  <c r="J113" i="1"/>
  <c r="J114" i="1"/>
  <c r="J115" i="1"/>
  <c r="L93" i="1"/>
  <c r="L109" i="1"/>
  <c r="L125" i="1"/>
  <c r="K92" i="1"/>
  <c r="K94" i="1"/>
  <c r="K98" i="1"/>
  <c r="K102" i="1"/>
  <c r="K106" i="1"/>
  <c r="H110" i="1"/>
  <c r="I111" i="1"/>
  <c r="K112" i="1"/>
  <c r="H114" i="1"/>
  <c r="I115" i="1"/>
  <c r="J116" i="1"/>
  <c r="J117" i="1"/>
  <c r="J118" i="1"/>
  <c r="J119" i="1"/>
  <c r="J120" i="1"/>
  <c r="J121" i="1"/>
  <c r="J122" i="1"/>
  <c r="J123" i="1"/>
  <c r="J124" i="1"/>
  <c r="J125" i="1"/>
  <c r="J126" i="1"/>
  <c r="J127" i="1"/>
  <c r="J128" i="1"/>
  <c r="J129" i="1"/>
  <c r="J130" i="1"/>
  <c r="J131" i="1"/>
  <c r="J134" i="1" s="1"/>
  <c r="H92" i="1"/>
  <c r="I110" i="1"/>
  <c r="H113" i="1"/>
  <c r="I114" i="1"/>
  <c r="K116" i="1"/>
  <c r="K117" i="1"/>
  <c r="K119" i="1"/>
  <c r="K120" i="1"/>
  <c r="K121" i="1"/>
  <c r="K123" i="1"/>
  <c r="K124" i="1"/>
  <c r="K125" i="1"/>
  <c r="K127" i="1"/>
  <c r="K128" i="1"/>
  <c r="K129" i="1"/>
  <c r="K130" i="1"/>
  <c r="K131" i="1"/>
  <c r="K97" i="1"/>
  <c r="K109" i="1"/>
  <c r="I112" i="1"/>
  <c r="I116" i="1"/>
  <c r="I118" i="1"/>
  <c r="I121" i="1"/>
  <c r="I124" i="1"/>
  <c r="I127" i="1"/>
  <c r="I130" i="1"/>
  <c r="I91" i="1"/>
  <c r="L97" i="1"/>
  <c r="L113" i="1"/>
  <c r="L129" i="1"/>
  <c r="K95" i="1"/>
  <c r="K99" i="1"/>
  <c r="K103" i="1"/>
  <c r="K107" i="1"/>
  <c r="K111" i="1"/>
  <c r="K115" i="1"/>
  <c r="K118" i="1"/>
  <c r="K122" i="1"/>
  <c r="K126" i="1"/>
  <c r="K113" i="1"/>
  <c r="I119" i="1"/>
  <c r="I122" i="1"/>
  <c r="I125" i="1"/>
  <c r="I129" i="1"/>
  <c r="I92" i="1"/>
  <c r="L101" i="1"/>
  <c r="L117" i="1"/>
  <c r="K96" i="1"/>
  <c r="K100" i="1"/>
  <c r="K104" i="1"/>
  <c r="K108" i="1"/>
  <c r="K110" i="1"/>
  <c r="H112" i="1"/>
  <c r="I113" i="1"/>
  <c r="K114" i="1"/>
  <c r="H116" i="1"/>
  <c r="H117" i="1"/>
  <c r="H118" i="1"/>
  <c r="H119" i="1"/>
  <c r="H120" i="1"/>
  <c r="H121" i="1"/>
  <c r="H122" i="1"/>
  <c r="H123" i="1"/>
  <c r="H124" i="1"/>
  <c r="H125" i="1"/>
  <c r="H126" i="1"/>
  <c r="H127" i="1"/>
  <c r="H128" i="1"/>
  <c r="H129" i="1"/>
  <c r="H130" i="1"/>
  <c r="H131" i="1"/>
  <c r="J92" i="1"/>
  <c r="L105" i="1"/>
  <c r="L121" i="1"/>
  <c r="K93" i="1"/>
  <c r="K101" i="1"/>
  <c r="K105" i="1"/>
  <c r="H111" i="1"/>
  <c r="H115" i="1"/>
  <c r="I117" i="1"/>
  <c r="I120" i="1"/>
  <c r="I123" i="1"/>
  <c r="I126" i="1"/>
  <c r="I128" i="1"/>
  <c r="I131" i="1"/>
  <c r="G95" i="1"/>
  <c r="F91" i="1"/>
  <c r="F92" i="1"/>
  <c r="G92" i="1"/>
  <c r="F93" i="1"/>
  <c r="G93" i="1"/>
  <c r="F94" i="1"/>
  <c r="G94" i="1"/>
  <c r="F95" i="1"/>
  <c r="E96" i="1"/>
  <c r="F96" i="1"/>
  <c r="G96" i="1"/>
  <c r="D183" i="1"/>
  <c r="C183" i="1" s="1"/>
  <c r="D97" i="1"/>
  <c r="C96" i="1"/>
  <c r="J151" i="1" l="1"/>
  <c r="J149" i="1"/>
  <c r="J160" i="1"/>
  <c r="J133" i="1"/>
  <c r="J171" i="1"/>
  <c r="J144" i="1"/>
  <c r="J162" i="1"/>
  <c r="J143" i="1"/>
  <c r="J165" i="1"/>
  <c r="J146" i="1"/>
  <c r="J155" i="1"/>
  <c r="J163" i="1"/>
  <c r="J135" i="1"/>
  <c r="J156" i="1"/>
  <c r="J140" i="1"/>
  <c r="J161" i="1"/>
  <c r="J145" i="1"/>
  <c r="J132" i="1"/>
  <c r="J158" i="1"/>
  <c r="J142" i="1"/>
  <c r="J139" i="1"/>
  <c r="J147" i="1"/>
  <c r="J168" i="1"/>
  <c r="J152" i="1"/>
  <c r="J136" i="1"/>
  <c r="J157" i="1"/>
  <c r="J141" i="1"/>
  <c r="J170" i="1"/>
  <c r="J154" i="1"/>
  <c r="J138" i="1"/>
  <c r="J159" i="1"/>
  <c r="J167" i="1"/>
  <c r="J164" i="1"/>
  <c r="J148" i="1"/>
  <c r="J169" i="1"/>
  <c r="J153" i="1"/>
  <c r="J137" i="1"/>
  <c r="J166" i="1"/>
  <c r="J150" i="1"/>
  <c r="E97" i="1"/>
  <c r="F97" i="1"/>
  <c r="G97" i="1"/>
  <c r="D184" i="1"/>
  <c r="C184" i="1" s="1"/>
  <c r="D98" i="1"/>
  <c r="C97" i="1"/>
  <c r="E98" i="1" l="1"/>
  <c r="F98" i="1"/>
  <c r="G98" i="1"/>
  <c r="D185" i="1"/>
  <c r="C185" i="1" s="1"/>
  <c r="D99" i="1"/>
  <c r="C98" i="1"/>
  <c r="E99" i="1" l="1"/>
  <c r="F99" i="1"/>
  <c r="G99" i="1"/>
  <c r="D186" i="1"/>
  <c r="C186" i="1" s="1"/>
  <c r="D100" i="1"/>
  <c r="C99" i="1"/>
  <c r="E100" i="1" l="1"/>
  <c r="F100" i="1"/>
  <c r="G100" i="1"/>
  <c r="D187" i="1"/>
  <c r="C187" i="1" s="1"/>
  <c r="D101" i="1"/>
  <c r="C100" i="1"/>
  <c r="E101" i="1" l="1"/>
  <c r="F101" i="1"/>
  <c r="G101" i="1"/>
  <c r="D188" i="1"/>
  <c r="C188" i="1" s="1"/>
  <c r="D102" i="1"/>
  <c r="C101" i="1"/>
  <c r="E102" i="1" l="1"/>
  <c r="F102" i="1"/>
  <c r="G102" i="1"/>
  <c r="D189" i="1"/>
  <c r="C189" i="1" s="1"/>
  <c r="D103" i="1"/>
  <c r="C102" i="1"/>
  <c r="E103" i="1" l="1"/>
  <c r="F103" i="1"/>
  <c r="G103" i="1"/>
  <c r="D190" i="1"/>
  <c r="C190" i="1" s="1"/>
  <c r="D104" i="1"/>
  <c r="C103" i="1"/>
  <c r="E104" i="1" l="1"/>
  <c r="F104" i="1"/>
  <c r="G104" i="1"/>
  <c r="D191" i="1"/>
  <c r="C191" i="1" s="1"/>
  <c r="D105" i="1"/>
  <c r="C104" i="1"/>
  <c r="E105" i="1" l="1"/>
  <c r="F105" i="1"/>
  <c r="G105" i="1"/>
  <c r="D192" i="1"/>
  <c r="C192" i="1" s="1"/>
  <c r="D106" i="1"/>
  <c r="C105" i="1"/>
  <c r="E106" i="1" l="1"/>
  <c r="F106" i="1"/>
  <c r="G106" i="1"/>
  <c r="D193" i="1"/>
  <c r="C193" i="1" s="1"/>
  <c r="D107" i="1"/>
  <c r="C106" i="1"/>
  <c r="E107" i="1" l="1"/>
  <c r="F107" i="1"/>
  <c r="G107" i="1"/>
  <c r="D194" i="1"/>
  <c r="C194" i="1" s="1"/>
  <c r="D108" i="1"/>
  <c r="C107" i="1"/>
  <c r="E108" i="1" l="1"/>
  <c r="F108" i="1"/>
  <c r="G108" i="1"/>
  <c r="D195" i="1"/>
  <c r="C195" i="1" s="1"/>
  <c r="D109" i="1"/>
  <c r="C108" i="1"/>
  <c r="E109" i="1" l="1"/>
  <c r="F109" i="1"/>
  <c r="G109" i="1"/>
  <c r="D196" i="1"/>
  <c r="C196" i="1" s="1"/>
  <c r="D110" i="1"/>
  <c r="C109" i="1"/>
  <c r="E110" i="1" l="1"/>
  <c r="F110" i="1"/>
  <c r="G110" i="1"/>
  <c r="D197" i="1"/>
  <c r="C197" i="1" s="1"/>
  <c r="D111" i="1"/>
  <c r="C110" i="1"/>
  <c r="E111" i="1" l="1"/>
  <c r="F111" i="1"/>
  <c r="G111" i="1"/>
  <c r="D198" i="1"/>
  <c r="C198" i="1" s="1"/>
  <c r="D112" i="1"/>
  <c r="C111" i="1"/>
  <c r="E112" i="1" l="1"/>
  <c r="F112" i="1"/>
  <c r="G112" i="1"/>
  <c r="D199" i="1"/>
  <c r="C199" i="1" s="1"/>
  <c r="D113" i="1"/>
  <c r="C112" i="1"/>
  <c r="E113" i="1" l="1"/>
  <c r="F113" i="1"/>
  <c r="G113" i="1"/>
  <c r="D200" i="1"/>
  <c r="C200" i="1" s="1"/>
  <c r="D114" i="1"/>
  <c r="C113" i="1"/>
  <c r="E114" i="1" l="1"/>
  <c r="F114" i="1"/>
  <c r="G114" i="1"/>
  <c r="D201" i="1"/>
  <c r="C201" i="1" s="1"/>
  <c r="D115" i="1"/>
  <c r="C114" i="1"/>
  <c r="E115" i="1" l="1"/>
  <c r="F115" i="1"/>
  <c r="G115" i="1"/>
  <c r="D202" i="1"/>
  <c r="C202" i="1" s="1"/>
  <c r="D116" i="1"/>
  <c r="C115" i="1"/>
  <c r="E116" i="1" l="1"/>
  <c r="F116" i="1"/>
  <c r="G116" i="1"/>
  <c r="D203" i="1"/>
  <c r="C203" i="1" s="1"/>
  <c r="D117" i="1"/>
  <c r="C116" i="1"/>
  <c r="E117" i="1" l="1"/>
  <c r="F117" i="1"/>
  <c r="G117" i="1"/>
  <c r="D204" i="1"/>
  <c r="C204" i="1" s="1"/>
  <c r="D118" i="1"/>
  <c r="C117" i="1"/>
  <c r="E118" i="1" l="1"/>
  <c r="F118" i="1"/>
  <c r="G118" i="1"/>
  <c r="D205" i="1"/>
  <c r="C205" i="1" s="1"/>
  <c r="D119" i="1"/>
  <c r="C118" i="1"/>
  <c r="E119" i="1" l="1"/>
  <c r="F119" i="1"/>
  <c r="G119" i="1"/>
  <c r="D206" i="1"/>
  <c r="C206" i="1" s="1"/>
  <c r="D120" i="1"/>
  <c r="C119" i="1"/>
  <c r="E120" i="1" l="1"/>
  <c r="F120" i="1"/>
  <c r="G120" i="1"/>
  <c r="D207" i="1"/>
  <c r="C207" i="1" s="1"/>
  <c r="D121" i="1"/>
  <c r="C120" i="1"/>
  <c r="E121" i="1" l="1"/>
  <c r="F121" i="1"/>
  <c r="G121" i="1"/>
  <c r="D208" i="1"/>
  <c r="C208" i="1" s="1"/>
  <c r="D122" i="1"/>
  <c r="C121" i="1"/>
  <c r="E122" i="1" l="1"/>
  <c r="F122" i="1"/>
  <c r="G122" i="1"/>
  <c r="D209" i="1"/>
  <c r="C209" i="1" s="1"/>
  <c r="D123" i="1"/>
  <c r="C122" i="1"/>
  <c r="E123" i="1" l="1"/>
  <c r="F123" i="1"/>
  <c r="G123" i="1"/>
  <c r="D210" i="1"/>
  <c r="C210" i="1" s="1"/>
  <c r="D124" i="1"/>
  <c r="C123" i="1"/>
  <c r="E124" i="1" l="1"/>
  <c r="F124" i="1"/>
  <c r="G124" i="1"/>
  <c r="D211" i="1"/>
  <c r="C211" i="1" s="1"/>
  <c r="D125" i="1"/>
  <c r="C124" i="1"/>
  <c r="E125" i="1" l="1"/>
  <c r="F125" i="1"/>
  <c r="G125" i="1"/>
  <c r="D126" i="1"/>
  <c r="C125" i="1"/>
  <c r="E126" i="1" l="1"/>
  <c r="F126" i="1"/>
  <c r="G126" i="1"/>
  <c r="D127" i="1"/>
  <c r="C126" i="1"/>
  <c r="E127" i="1" l="1"/>
  <c r="F127" i="1"/>
  <c r="G127" i="1"/>
  <c r="D128" i="1"/>
  <c r="C127" i="1"/>
  <c r="E128" i="1" l="1"/>
  <c r="F128" i="1"/>
  <c r="G128" i="1"/>
  <c r="D129" i="1"/>
  <c r="C128" i="1"/>
  <c r="E129" i="1" l="1"/>
  <c r="F129" i="1"/>
  <c r="G129" i="1"/>
  <c r="D130" i="1"/>
  <c r="C129" i="1"/>
  <c r="E130" i="1" l="1"/>
  <c r="F130" i="1"/>
  <c r="G130" i="1"/>
  <c r="D131" i="1"/>
  <c r="C130" i="1"/>
  <c r="E131" i="1" l="1"/>
  <c r="G131" i="1"/>
  <c r="F131" i="1"/>
  <c r="C131" i="1"/>
  <c r="F132" i="1" l="1"/>
  <c r="L135" i="1"/>
  <c r="L139" i="1"/>
  <c r="L143" i="1"/>
  <c r="L147" i="1"/>
  <c r="L151" i="1"/>
  <c r="L155" i="1"/>
  <c r="L159" i="1"/>
  <c r="L163" i="1"/>
  <c r="L167" i="1"/>
  <c r="L171" i="1"/>
  <c r="I133" i="1"/>
  <c r="H136" i="1"/>
  <c r="I137" i="1"/>
  <c r="H140" i="1"/>
  <c r="I141" i="1"/>
  <c r="H144" i="1"/>
  <c r="I145" i="1"/>
  <c r="H148" i="1"/>
  <c r="I149" i="1"/>
  <c r="H152" i="1"/>
  <c r="I153" i="1"/>
  <c r="H156" i="1"/>
  <c r="I157" i="1"/>
  <c r="H160" i="1"/>
  <c r="I161" i="1"/>
  <c r="H164" i="1"/>
  <c r="I165" i="1"/>
  <c r="H168" i="1"/>
  <c r="I169" i="1"/>
  <c r="K133" i="1"/>
  <c r="K137" i="1"/>
  <c r="K141" i="1"/>
  <c r="K145" i="1"/>
  <c r="K149" i="1"/>
  <c r="K153" i="1"/>
  <c r="K157" i="1"/>
  <c r="K161" i="1"/>
  <c r="K165" i="1"/>
  <c r="K169" i="1"/>
  <c r="L136" i="1"/>
  <c r="L140" i="1"/>
  <c r="L144" i="1"/>
  <c r="L148" i="1"/>
  <c r="L152" i="1"/>
  <c r="L156" i="1"/>
  <c r="L160" i="1"/>
  <c r="L164" i="1"/>
  <c r="L168" i="1"/>
  <c r="L132" i="1"/>
  <c r="H135" i="1"/>
  <c r="I136" i="1"/>
  <c r="H139" i="1"/>
  <c r="I140" i="1"/>
  <c r="H143" i="1"/>
  <c r="I144" i="1"/>
  <c r="H147" i="1"/>
  <c r="I148" i="1"/>
  <c r="H151" i="1"/>
  <c r="I152" i="1"/>
  <c r="H155" i="1"/>
  <c r="I156" i="1"/>
  <c r="H159" i="1"/>
  <c r="I160" i="1"/>
  <c r="H163" i="1"/>
  <c r="I164" i="1"/>
  <c r="H167" i="1"/>
  <c r="I168" i="1"/>
  <c r="H171" i="1"/>
  <c r="I132" i="1"/>
  <c r="K134" i="1"/>
  <c r="K138" i="1"/>
  <c r="K142" i="1"/>
  <c r="K146" i="1"/>
  <c r="K150" i="1"/>
  <c r="K154" i="1"/>
  <c r="K158" i="1"/>
  <c r="K162" i="1"/>
  <c r="K166" i="1"/>
  <c r="K170" i="1"/>
  <c r="L133" i="1"/>
  <c r="L137" i="1"/>
  <c r="L141" i="1"/>
  <c r="L145" i="1"/>
  <c r="L149" i="1"/>
  <c r="L153" i="1"/>
  <c r="L157" i="1"/>
  <c r="L161" i="1"/>
  <c r="L165" i="1"/>
  <c r="L169" i="1"/>
  <c r="H134" i="1"/>
  <c r="I135" i="1"/>
  <c r="H138" i="1"/>
  <c r="I139" i="1"/>
  <c r="H142" i="1"/>
  <c r="I143" i="1"/>
  <c r="H146" i="1"/>
  <c r="I147" i="1"/>
  <c r="H150" i="1"/>
  <c r="I151" i="1"/>
  <c r="H154" i="1"/>
  <c r="I155" i="1"/>
  <c r="H158" i="1"/>
  <c r="I159" i="1"/>
  <c r="H162" i="1"/>
  <c r="I163" i="1"/>
  <c r="H166" i="1"/>
  <c r="I167" i="1"/>
  <c r="H170" i="1"/>
  <c r="I171" i="1"/>
  <c r="H132" i="1"/>
  <c r="K135" i="1"/>
  <c r="K139" i="1"/>
  <c r="K143" i="1"/>
  <c r="K147" i="1"/>
  <c r="K151" i="1"/>
  <c r="K155" i="1"/>
  <c r="K159" i="1"/>
  <c r="K163" i="1"/>
  <c r="K167" i="1"/>
  <c r="K171" i="1"/>
  <c r="L142" i="1"/>
  <c r="L158" i="1"/>
  <c r="H141" i="1"/>
  <c r="I146" i="1"/>
  <c r="H157" i="1"/>
  <c r="I162" i="1"/>
  <c r="K148" i="1"/>
  <c r="K164" i="1"/>
  <c r="L146" i="1"/>
  <c r="L162" i="1"/>
  <c r="H137" i="1"/>
  <c r="I142" i="1"/>
  <c r="H153" i="1"/>
  <c r="I158" i="1"/>
  <c r="H169" i="1"/>
  <c r="K136" i="1"/>
  <c r="K152" i="1"/>
  <c r="K168" i="1"/>
  <c r="L134" i="1"/>
  <c r="L150" i="1"/>
  <c r="L166" i="1"/>
  <c r="H133" i="1"/>
  <c r="I138" i="1"/>
  <c r="H149" i="1"/>
  <c r="I154" i="1"/>
  <c r="H165" i="1"/>
  <c r="I170" i="1"/>
  <c r="K140" i="1"/>
  <c r="K156" i="1"/>
  <c r="K132" i="1"/>
  <c r="L138" i="1"/>
  <c r="L154" i="1"/>
  <c r="L170" i="1"/>
  <c r="I134" i="1"/>
  <c r="H145" i="1"/>
  <c r="I150" i="1"/>
  <c r="H161" i="1"/>
  <c r="I166" i="1"/>
  <c r="K144" i="1"/>
  <c r="K160" i="1"/>
  <c r="G132" i="1"/>
  <c r="G133" i="1"/>
  <c r="F133" i="1"/>
  <c r="G134" i="1"/>
  <c r="F134" i="1"/>
  <c r="G135" i="1"/>
  <c r="F135" i="1"/>
  <c r="G136" i="1"/>
  <c r="F136" i="1"/>
  <c r="G137" i="1"/>
  <c r="F137" i="1"/>
  <c r="G138" i="1"/>
  <c r="F138" i="1"/>
  <c r="G139" i="1"/>
  <c r="F139" i="1"/>
  <c r="G140" i="1"/>
  <c r="F140" i="1"/>
  <c r="G141" i="1"/>
  <c r="F141" i="1"/>
  <c r="G142" i="1"/>
  <c r="F142" i="1"/>
  <c r="G143" i="1"/>
  <c r="F143" i="1"/>
  <c r="G144" i="1"/>
  <c r="F144" i="1"/>
  <c r="G145" i="1"/>
  <c r="F145" i="1"/>
  <c r="G146" i="1"/>
  <c r="F146" i="1"/>
  <c r="G147" i="1"/>
  <c r="F147" i="1"/>
  <c r="G148" i="1"/>
  <c r="F148" i="1"/>
  <c r="G149" i="1"/>
  <c r="F149" i="1"/>
  <c r="G150" i="1"/>
  <c r="F150" i="1"/>
  <c r="G151" i="1"/>
  <c r="F151" i="1"/>
  <c r="G152" i="1"/>
  <c r="F152" i="1"/>
  <c r="G153" i="1"/>
  <c r="F153" i="1"/>
  <c r="G154" i="1"/>
  <c r="F154" i="1"/>
  <c r="G155" i="1"/>
  <c r="F155" i="1"/>
  <c r="G156" i="1"/>
  <c r="F156" i="1"/>
  <c r="G157" i="1"/>
  <c r="F157" i="1"/>
  <c r="G158" i="1"/>
  <c r="F158" i="1"/>
  <c r="G159" i="1"/>
  <c r="F159" i="1"/>
  <c r="G160" i="1"/>
  <c r="F160" i="1"/>
  <c r="G161" i="1"/>
  <c r="F161" i="1"/>
  <c r="G162" i="1"/>
  <c r="F162" i="1"/>
  <c r="G163" i="1"/>
  <c r="F163" i="1"/>
  <c r="G164" i="1"/>
  <c r="F164" i="1"/>
  <c r="G165" i="1"/>
  <c r="F165" i="1"/>
  <c r="G166" i="1"/>
  <c r="F166" i="1"/>
  <c r="G167" i="1"/>
  <c r="F167" i="1"/>
  <c r="G168" i="1"/>
  <c r="F168" i="1"/>
  <c r="G169" i="1"/>
  <c r="F169" i="1"/>
  <c r="G170" i="1"/>
  <c r="F170" i="1"/>
  <c r="G171" i="1"/>
  <c r="M16" i="1" s="1"/>
  <c r="F17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s="1"/>
  <c r="M13" i="1" l="1"/>
  <c r="E174" i="1"/>
  <c r="E178" i="1"/>
  <c r="E175" i="1"/>
  <c r="E179" i="1"/>
  <c r="E181" i="1"/>
  <c r="E173" i="1"/>
  <c r="E176" i="1"/>
  <c r="E180" i="1"/>
  <c r="E177"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F173" i="1"/>
  <c r="F176" i="1"/>
  <c r="F180" i="1"/>
  <c r="F182" i="1"/>
  <c r="F178" i="1"/>
  <c r="F179" i="1"/>
  <c r="F172" i="1"/>
  <c r="F177" i="1"/>
  <c r="F181" i="1"/>
  <c r="F174" i="1"/>
  <c r="F175" i="1"/>
  <c r="M1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M14" i="1" l="1"/>
  <c r="M18" i="1" l="1"/>
  <c r="M17" i="1"/>
</calcChain>
</file>

<file path=xl/sharedStrings.xml><?xml version="1.0" encoding="utf-8"?>
<sst xmlns="http://schemas.openxmlformats.org/spreadsheetml/2006/main" count="423" uniqueCount="86">
  <si>
    <t>Masks</t>
  </si>
  <si>
    <t>Number</t>
  </si>
  <si>
    <t>Results</t>
  </si>
  <si>
    <t>Calculations in Red Cells</t>
  </si>
  <si>
    <r>
      <t>Vd*A/V, h</t>
    </r>
    <r>
      <rPr>
        <vertAlign val="superscript"/>
        <sz val="12"/>
        <color theme="1"/>
        <rFont val="Calibri"/>
        <family val="2"/>
        <scheme val="minor"/>
      </rPr>
      <t>-1</t>
    </r>
  </si>
  <si>
    <t>Length, m</t>
  </si>
  <si>
    <t>Width, m</t>
  </si>
  <si>
    <t>Height, m</t>
  </si>
  <si>
    <t>Room</t>
  </si>
  <si>
    <t>Diameter, m</t>
  </si>
  <si>
    <t>Equations</t>
  </si>
  <si>
    <t>Mass Balance</t>
  </si>
  <si>
    <t>Inputs</t>
  </si>
  <si>
    <t>Calculations</t>
  </si>
  <si>
    <t>Concrete w/Sealer</t>
  </si>
  <si>
    <t>Concrete</t>
  </si>
  <si>
    <t>VCT</t>
  </si>
  <si>
    <t>Paper/HVAC Duct</t>
  </si>
  <si>
    <t>Walls</t>
  </si>
  <si>
    <t>Ceiling</t>
  </si>
  <si>
    <t xml:space="preserve">Floor </t>
  </si>
  <si>
    <t xml:space="preserve">Masks </t>
  </si>
  <si>
    <r>
      <t>Total Loss rate, h</t>
    </r>
    <r>
      <rPr>
        <b/>
        <vertAlign val="superscript"/>
        <sz val="12"/>
        <color theme="1"/>
        <rFont val="Calibri"/>
        <family val="2"/>
        <scheme val="minor"/>
      </rPr>
      <t>-1</t>
    </r>
  </si>
  <si>
    <r>
      <t xml:space="preserve">Concentration in </t>
    </r>
    <r>
      <rPr>
        <b/>
        <sz val="12"/>
        <rFont val="Calibri"/>
        <family val="2"/>
        <scheme val="minor"/>
      </rPr>
      <t>room air                                             with deposition to surfaces</t>
    </r>
  </si>
  <si>
    <t>Concentration in room air without deposition to sufaces</t>
  </si>
  <si>
    <t>Cumulative deposited mass onto surfaces</t>
  </si>
  <si>
    <t>Cumulative disinfectant dose</t>
  </si>
  <si>
    <r>
      <t>Concentration in room air without loss, g m</t>
    </r>
    <r>
      <rPr>
        <vertAlign val="superscript"/>
        <sz val="11"/>
        <rFont val="Calibri"/>
        <family val="2"/>
        <scheme val="minor"/>
      </rPr>
      <t>3</t>
    </r>
  </si>
  <si>
    <r>
      <t xml:space="preserve"> Concentration in room air with loss,   g m</t>
    </r>
    <r>
      <rPr>
        <vertAlign val="superscript"/>
        <sz val="11"/>
        <rFont val="Calibri"/>
        <family val="2"/>
        <scheme val="minor"/>
      </rPr>
      <t>-3</t>
    </r>
  </si>
  <si>
    <r>
      <t>Cumulative disinfectant dose,     g m</t>
    </r>
    <r>
      <rPr>
        <vertAlign val="superscript"/>
        <sz val="11"/>
        <rFont val="Calibri"/>
        <family val="2"/>
        <scheme val="minor"/>
      </rPr>
      <t xml:space="preserve">-3 </t>
    </r>
    <r>
      <rPr>
        <sz val="11"/>
        <rFont val="Calibri"/>
        <family val="2"/>
        <scheme val="minor"/>
      </rPr>
      <t>h</t>
    </r>
  </si>
  <si>
    <t>Cumulative deposited mass on Walls, g</t>
  </si>
  <si>
    <t>Cumulative deposited mass on ceiling, g</t>
  </si>
  <si>
    <t>Cumulative deposited mass on floor, g</t>
  </si>
  <si>
    <t>Cumulative deposited mass on mask, g</t>
  </si>
  <si>
    <r>
      <t>Note: Hydrogen Peroxide deposition values determined at air change rate of 2.4 h</t>
    </r>
    <r>
      <rPr>
        <i/>
        <vertAlign val="superscript"/>
        <sz val="12"/>
        <color theme="0" tint="-0.499984740745262"/>
        <rFont val="Calibri"/>
        <family val="2"/>
        <scheme val="minor"/>
      </rPr>
      <t>-1</t>
    </r>
    <r>
      <rPr>
        <i/>
        <sz val="12"/>
        <color theme="0" tint="-0.499984740745262"/>
        <rFont val="Calibri"/>
        <family val="2"/>
        <scheme val="minor"/>
      </rPr>
      <t xml:space="preserve"> and a concentration of roughly 1 g m</t>
    </r>
    <r>
      <rPr>
        <i/>
        <vertAlign val="superscript"/>
        <sz val="12"/>
        <color theme="0" tint="-0.499984740745262"/>
        <rFont val="Calibri"/>
        <family val="2"/>
        <scheme val="minor"/>
      </rPr>
      <t>-3</t>
    </r>
    <r>
      <rPr>
        <i/>
        <sz val="12"/>
        <color theme="0" tint="-0.499984740745262"/>
        <rFont val="Calibri"/>
        <family val="2"/>
        <scheme val="minor"/>
      </rPr>
      <t>.  The deposistion value may result in higher mass transfer and deposition values than at lower air change rates. Report for data available upon request.  Data published in Indoor Air 2008 Conference Abstracts.  R.L. Corsi, H. Hubbard, D. Poppendieck.  Hydrogen peroxide vapor as a building disinfectant: Removal to indoor materials and formation of building disinfection by-products</t>
    </r>
  </si>
  <si>
    <t xml:space="preserve">Other Surfaces with Large Areas </t>
  </si>
  <si>
    <r>
      <t>Emission source in room E, g h</t>
    </r>
    <r>
      <rPr>
        <vertAlign val="superscript"/>
        <sz val="12"/>
        <rFont val="Calibri"/>
        <family val="2"/>
        <scheme val="minor"/>
      </rPr>
      <t>-1</t>
    </r>
  </si>
  <si>
    <r>
      <t>Concentration in injected air, C</t>
    </r>
    <r>
      <rPr>
        <vertAlign val="subscript"/>
        <sz val="12"/>
        <rFont val="Calibri"/>
        <family val="2"/>
        <scheme val="minor"/>
      </rPr>
      <t>inj</t>
    </r>
    <r>
      <rPr>
        <sz val="12"/>
        <rFont val="Calibri"/>
        <family val="2"/>
        <scheme val="minor"/>
      </rPr>
      <t>, g m</t>
    </r>
    <r>
      <rPr>
        <vertAlign val="superscript"/>
        <sz val="12"/>
        <rFont val="Calibri"/>
        <family val="2"/>
        <scheme val="minor"/>
      </rPr>
      <t>-3</t>
    </r>
  </si>
  <si>
    <r>
      <t>Flow rate of injected air, Q</t>
    </r>
    <r>
      <rPr>
        <vertAlign val="subscript"/>
        <sz val="12"/>
        <color theme="1"/>
        <rFont val="Calibri"/>
        <family val="2"/>
        <scheme val="minor"/>
      </rPr>
      <t>inj</t>
    </r>
    <r>
      <rPr>
        <sz val="12"/>
        <color theme="1"/>
        <rFont val="Calibri"/>
        <family val="2"/>
        <scheme val="minor"/>
      </rPr>
      <t>, m</t>
    </r>
    <r>
      <rPr>
        <vertAlign val="superscript"/>
        <sz val="12"/>
        <color theme="1"/>
        <rFont val="Calibri"/>
        <family val="2"/>
        <scheme val="minor"/>
      </rPr>
      <t>3</t>
    </r>
    <r>
      <rPr>
        <sz val="12"/>
        <color theme="1"/>
        <rFont val="Calibri"/>
        <family val="2"/>
        <scheme val="minor"/>
      </rPr>
      <t xml:space="preserve"> h</t>
    </r>
    <r>
      <rPr>
        <vertAlign val="superscript"/>
        <sz val="12"/>
        <color theme="1"/>
        <rFont val="Calibri"/>
        <family val="2"/>
        <scheme val="minor"/>
      </rPr>
      <t>-1</t>
    </r>
  </si>
  <si>
    <t>Surfaces</t>
  </si>
  <si>
    <t>Surface material</t>
  </si>
  <si>
    <r>
      <t>Surface adsorption area, A, m</t>
    </r>
    <r>
      <rPr>
        <vertAlign val="superscript"/>
        <sz val="12"/>
        <rFont val="Calibri"/>
        <family val="2"/>
        <scheme val="minor"/>
      </rPr>
      <t>2</t>
    </r>
  </si>
  <si>
    <r>
      <t>Room volume, V,  m</t>
    </r>
    <r>
      <rPr>
        <vertAlign val="superscript"/>
        <sz val="12"/>
        <rFont val="Calibri"/>
        <family val="2"/>
        <scheme val="minor"/>
      </rPr>
      <t>3</t>
    </r>
  </si>
  <si>
    <t>Cumulative deposited mass on other surfaces, g</t>
  </si>
  <si>
    <t>Metal File Cabinet</t>
  </si>
  <si>
    <r>
      <t>Deposition Velocity, V</t>
    </r>
    <r>
      <rPr>
        <vertAlign val="subscript"/>
        <sz val="12"/>
        <rFont val="Calibri"/>
        <family val="2"/>
        <scheme val="minor"/>
      </rPr>
      <t>d</t>
    </r>
    <r>
      <rPr>
        <sz val="12"/>
        <rFont val="Calibri"/>
        <family val="2"/>
        <scheme val="minor"/>
      </rPr>
      <t>, cm h</t>
    </r>
    <r>
      <rPr>
        <vertAlign val="superscript"/>
        <sz val="12"/>
        <rFont val="Calibri"/>
        <family val="2"/>
        <scheme val="minor"/>
      </rPr>
      <t>-1</t>
    </r>
  </si>
  <si>
    <t>-</t>
  </si>
  <si>
    <t xml:space="preserve">Tool for Evaluation of Vaporized Hydrogen Peroxide Disinfection of N95 Masks in Rooms </t>
  </si>
  <si>
    <t>Duration, h</t>
  </si>
  <si>
    <r>
      <t xml:space="preserve">Infiltration rate, </t>
    </r>
    <r>
      <rPr>
        <sz val="12"/>
        <rFont val="Calibri (Body)"/>
      </rPr>
      <t>λ</t>
    </r>
    <r>
      <rPr>
        <sz val="12"/>
        <rFont val="Calibri"/>
        <family val="2"/>
        <scheme val="minor"/>
      </rPr>
      <t>,  h</t>
    </r>
    <r>
      <rPr>
        <vertAlign val="superscript"/>
        <sz val="12"/>
        <rFont val="Calibri"/>
        <family val="2"/>
        <scheme val="minor"/>
      </rPr>
      <t>-1</t>
    </r>
  </si>
  <si>
    <r>
      <t>Mechanical Flow, m</t>
    </r>
    <r>
      <rPr>
        <vertAlign val="superscript"/>
        <sz val="12"/>
        <rFont val="Calibri"/>
        <family val="2"/>
        <scheme val="minor"/>
      </rPr>
      <t>3</t>
    </r>
    <r>
      <rPr>
        <sz val="12"/>
        <rFont val="Calibri"/>
        <family val="2"/>
        <scheme val="minor"/>
      </rPr>
      <t xml:space="preserve"> h</t>
    </r>
    <r>
      <rPr>
        <vertAlign val="superscript"/>
        <sz val="12"/>
        <rFont val="Calibri"/>
        <family val="2"/>
        <scheme val="minor"/>
      </rPr>
      <t>-1</t>
    </r>
  </si>
  <si>
    <t>1) Gassing Phase</t>
  </si>
  <si>
    <t>2) Dwell Phase</t>
  </si>
  <si>
    <t xml:space="preserve">    a) In Room Source</t>
  </si>
  <si>
    <t xml:space="preserve">    b) Injection Source</t>
  </si>
  <si>
    <t>3) Aeration Phase</t>
  </si>
  <si>
    <t>Input Data in Green Cells</t>
  </si>
  <si>
    <t>Total duration, h</t>
  </si>
  <si>
    <r>
      <t>Total gassing airflow, m</t>
    </r>
    <r>
      <rPr>
        <vertAlign val="superscript"/>
        <sz val="12"/>
        <rFont val="Calibri"/>
        <family val="2"/>
        <scheme val="minor"/>
      </rPr>
      <t>3</t>
    </r>
    <r>
      <rPr>
        <sz val="12"/>
        <rFont val="Calibri"/>
        <family val="2"/>
        <scheme val="minor"/>
      </rPr>
      <t xml:space="preserve"> h</t>
    </r>
    <r>
      <rPr>
        <vertAlign val="superscript"/>
        <sz val="12"/>
        <rFont val="Calibri"/>
        <family val="2"/>
        <scheme val="minor"/>
      </rPr>
      <t>-1</t>
    </r>
  </si>
  <si>
    <r>
      <t>Total dwell airflow, m</t>
    </r>
    <r>
      <rPr>
        <vertAlign val="superscript"/>
        <sz val="12"/>
        <rFont val="Calibri"/>
        <family val="2"/>
        <scheme val="minor"/>
      </rPr>
      <t>3</t>
    </r>
    <r>
      <rPr>
        <sz val="12"/>
        <rFont val="Calibri"/>
        <family val="2"/>
        <scheme val="minor"/>
      </rPr>
      <t xml:space="preserve"> h</t>
    </r>
    <r>
      <rPr>
        <vertAlign val="superscript"/>
        <sz val="12"/>
        <rFont val="Calibri"/>
        <family val="2"/>
        <scheme val="minor"/>
      </rPr>
      <t>-1</t>
    </r>
  </si>
  <si>
    <r>
      <t>Total aeration airflow, m</t>
    </r>
    <r>
      <rPr>
        <vertAlign val="superscript"/>
        <sz val="12"/>
        <rFont val="Calibri"/>
        <family val="2"/>
        <scheme val="minor"/>
      </rPr>
      <t>3</t>
    </r>
    <r>
      <rPr>
        <sz val="12"/>
        <rFont val="Calibri"/>
        <family val="2"/>
        <scheme val="minor"/>
      </rPr>
      <t xml:space="preserve"> h</t>
    </r>
    <r>
      <rPr>
        <vertAlign val="superscript"/>
        <sz val="12"/>
        <rFont val="Calibri"/>
        <family val="2"/>
        <scheme val="minor"/>
      </rPr>
      <t>-1</t>
    </r>
  </si>
  <si>
    <r>
      <t>Initial Concentration, C</t>
    </r>
    <r>
      <rPr>
        <vertAlign val="subscript"/>
        <sz val="12"/>
        <rFont val="Calibri"/>
        <family val="2"/>
        <scheme val="minor"/>
      </rPr>
      <t>initial</t>
    </r>
    <r>
      <rPr>
        <sz val="12"/>
        <rFont val="Calibri"/>
        <family val="2"/>
        <scheme val="minor"/>
      </rPr>
      <t>, g m</t>
    </r>
    <r>
      <rPr>
        <vertAlign val="superscript"/>
        <sz val="12"/>
        <rFont val="Calibri"/>
        <family val="2"/>
        <scheme val="minor"/>
      </rPr>
      <t>-3</t>
    </r>
  </si>
  <si>
    <r>
      <t>Total gassing loss rate, k, h</t>
    </r>
    <r>
      <rPr>
        <vertAlign val="superscript"/>
        <sz val="12"/>
        <rFont val="Calibri"/>
        <family val="2"/>
        <scheme val="minor"/>
      </rPr>
      <t>-1</t>
    </r>
  </si>
  <si>
    <r>
      <t>Total dwell loss rate, k, h</t>
    </r>
    <r>
      <rPr>
        <vertAlign val="superscript"/>
        <sz val="12"/>
        <rFont val="Calibri"/>
        <family val="2"/>
        <scheme val="minor"/>
      </rPr>
      <t>-1</t>
    </r>
  </si>
  <si>
    <r>
      <t>Total aeration loss rate, k, h</t>
    </r>
    <r>
      <rPr>
        <vertAlign val="superscript"/>
        <sz val="12"/>
        <rFont val="Calibri"/>
        <family val="2"/>
        <scheme val="minor"/>
      </rPr>
      <t>-1</t>
    </r>
  </si>
  <si>
    <t>Phase</t>
  </si>
  <si>
    <t>Gassing</t>
  </si>
  <si>
    <t>Dwell</t>
  </si>
  <si>
    <t>Time From Initial Injection, h</t>
  </si>
  <si>
    <t>Phase Time, h</t>
  </si>
  <si>
    <t>Aeration</t>
  </si>
  <si>
    <r>
      <t xml:space="preserve">The model is based upon a Mass Balance for a room accounting for </t>
    </r>
    <r>
      <rPr>
        <sz val="12"/>
        <color theme="4"/>
        <rFont val="Calibri"/>
        <family val="2"/>
        <scheme val="minor"/>
      </rPr>
      <t>ventilation</t>
    </r>
    <r>
      <rPr>
        <sz val="12"/>
        <color theme="0" tint="-0.499984740745262"/>
        <rFont val="Calibri"/>
        <family val="2"/>
        <scheme val="minor"/>
      </rPr>
      <t xml:space="preserve">, </t>
    </r>
    <r>
      <rPr>
        <sz val="12"/>
        <color theme="9"/>
        <rFont val="Calibri"/>
        <family val="2"/>
        <scheme val="minor"/>
      </rPr>
      <t>source</t>
    </r>
    <r>
      <rPr>
        <sz val="12"/>
        <color theme="0" tint="-0.499984740745262"/>
        <rFont val="Calibri"/>
        <family val="2"/>
        <scheme val="minor"/>
      </rPr>
      <t xml:space="preserve"> and </t>
    </r>
    <r>
      <rPr>
        <sz val="12"/>
        <color rgb="FF7030A0"/>
        <rFont val="Calibri"/>
        <family val="2"/>
        <scheme val="minor"/>
      </rPr>
      <t>deposition.</t>
    </r>
    <r>
      <rPr>
        <sz val="12"/>
        <color theme="0" tint="-0.499984740745262"/>
        <rFont val="Calibri"/>
        <family val="2"/>
        <scheme val="minor"/>
      </rPr>
      <t xml:space="preserve"> Definitions can be found in associated documentation. Each equations is solved for the phase defined above.</t>
    </r>
  </si>
  <si>
    <r>
      <t>Maximum predicted room concentration with surface losses, g m</t>
    </r>
    <r>
      <rPr>
        <vertAlign val="superscript"/>
        <sz val="12"/>
        <color theme="7" tint="-0.499984740745262"/>
        <rFont val="Calibri"/>
        <family val="2"/>
        <scheme val="minor"/>
      </rPr>
      <t>-3</t>
    </r>
  </si>
  <si>
    <r>
      <t>Maximum predicted room concentration with no surface losses, g m</t>
    </r>
    <r>
      <rPr>
        <vertAlign val="superscript"/>
        <sz val="12"/>
        <color theme="7" tint="-0.499984740745262"/>
        <rFont val="Calibri"/>
        <family val="2"/>
        <scheme val="minor"/>
      </rPr>
      <t>-3</t>
    </r>
  </si>
  <si>
    <r>
      <t>Cumulative predicted disinfectant dose with surface losses (g m</t>
    </r>
    <r>
      <rPr>
        <vertAlign val="superscript"/>
        <sz val="12"/>
        <color theme="7" tint="-0.499984740745262"/>
        <rFont val="Calibri"/>
        <family val="2"/>
        <scheme val="minor"/>
      </rPr>
      <t>-3</t>
    </r>
    <r>
      <rPr>
        <sz val="12"/>
        <color theme="7" tint="-0.499984740745262"/>
        <rFont val="Calibri"/>
        <family val="2"/>
        <scheme val="minor"/>
      </rPr>
      <t xml:space="preserve"> h)</t>
    </r>
  </si>
  <si>
    <t>Percent of disinfectant mass injected/emitted into room deposited onto masks</t>
  </si>
  <si>
    <t>Percent of disinfectant mass injected/emitted into room deposited onto room surfaces</t>
  </si>
  <si>
    <t>Ratio of maximum predicted room concentration with surface deposition and predicted room concentration with no surface deposition</t>
  </si>
  <si>
    <t>Dustin Poppendieck, dustin.poppendieck@nist.gov, Indoor Air Quality and Ventilation Group, Enginering Lab, National Institute of Standards and Technology</t>
  </si>
  <si>
    <r>
      <t>Individual mask surface area (both sides), m</t>
    </r>
    <r>
      <rPr>
        <vertAlign val="superscript"/>
        <sz val="12"/>
        <color theme="1"/>
        <rFont val="Calibri"/>
        <family val="2"/>
        <scheme val="minor"/>
      </rPr>
      <t>3</t>
    </r>
  </si>
  <si>
    <r>
      <t xml:space="preserve">Total Air change rate, </t>
    </r>
    <r>
      <rPr>
        <sz val="12"/>
        <rFont val="Calibri (Body)"/>
      </rPr>
      <t>λ</t>
    </r>
    <r>
      <rPr>
        <sz val="12"/>
        <rFont val="Calibri"/>
        <family val="2"/>
        <scheme val="minor"/>
      </rPr>
      <t>,  h</t>
    </r>
    <r>
      <rPr>
        <vertAlign val="superscript"/>
        <sz val="12"/>
        <rFont val="Calibri"/>
        <family val="2"/>
        <scheme val="minor"/>
      </rPr>
      <t>-1</t>
    </r>
  </si>
  <si>
    <r>
      <t>This spreadsheet can be used to estimate the target chemical concentration in air of a single</t>
    </r>
    <r>
      <rPr>
        <i/>
        <strike/>
        <sz val="11"/>
        <color theme="0" tint="-0.499984740745262"/>
        <rFont val="Calibri Light"/>
        <family val="2"/>
        <scheme val="major"/>
      </rPr>
      <t xml:space="preserve"> </t>
    </r>
    <r>
      <rPr>
        <i/>
        <sz val="11"/>
        <color theme="0" tint="-0.499984740745262"/>
        <rFont val="Calibri Light"/>
        <family val="2"/>
        <scheme val="major"/>
      </rPr>
      <t>disinfecting room. Inputs include the air change rate,  room</t>
    </r>
    <r>
      <rPr>
        <i/>
        <strike/>
        <sz val="11"/>
        <color theme="0" tint="-0.499984740745262"/>
        <rFont val="Calibri Light"/>
        <family val="2"/>
        <scheme val="major"/>
      </rPr>
      <t xml:space="preserve"> </t>
    </r>
    <r>
      <rPr>
        <i/>
        <sz val="11"/>
        <color theme="0" tint="-0.499984740745262"/>
        <rFont val="Calibri Light"/>
        <family val="2"/>
        <scheme val="major"/>
      </rPr>
      <t xml:space="preserve">size, and deposition rates onto materials for the target chemical. The deposition rate data provided below is for vaporized hydrogen peroxide.  More information on using this tool can be found at </t>
    </r>
    <r>
      <rPr>
        <i/>
        <sz val="11"/>
        <color theme="4"/>
        <rFont val="Calibri Light"/>
        <family val="2"/>
        <scheme val="major"/>
      </rPr>
      <t>https://doi.org/10.6028/NIST.TN. 2091</t>
    </r>
  </si>
  <si>
    <r>
      <t xml:space="preserve">This spreadsheet can be used to estimate the target chemical concentration in air of a single disinfecting room. Inputs include the air change rate,  room size, and deposition rates onto materials for the target chemical. The deposition rate data provided below is for vaporized hydrogen peroxide.  More information on using this tool can be found at </t>
    </r>
    <r>
      <rPr>
        <i/>
        <sz val="11"/>
        <color theme="4"/>
        <rFont val="Calibri Light"/>
        <family val="2"/>
        <scheme val="major"/>
      </rPr>
      <t>https://doi.org/10.6028/NIST.TN. 2091</t>
    </r>
  </si>
  <si>
    <t>This tool was developed by employees of the National Institute of Standards and Technology (NIST), an agency of the Federal Government, and is being made available as a public service. Pursuant to title 17 United States Code section 105, works of NIST employees are not subject to copyright protection in the United States. This tool may be subject to foreign copyright. Permission in the United States and in foreign countries, to the extent that NIST may hold copyright, to use, copy, modify, create derivative works, and distribute this tool and its documentation without fee is hereby granted on a non-exclusive basis, provided that this notice and disclaimer of warranty appears in all copies</t>
  </si>
  <si>
    <t>THE TOOL IS PROVIDED 'AS IS' WITHOUT ANY WARRANTY OF ANY KIND, EITHER EXPRESS, IMPLIED, OR STATUTORY, INCLUDING, BUT NOT LIMITED TO, ANY WARRANTY THAT THE TOOL WILL CONFORM TO SPECIFICATIONS, ANY IMPLIED WARRANTIES OF MERCHANTABILITY, FITNESS FOR A PARTICULAR PURPOSE, AND FREEDOM FROM INFRINGEMENT, AND ANY WARRANTY THAT THE DOCUMENTATION WILL CONFORM TO THE TOOL, OR ANY WARRANTY THAT THE TOOL WILL BE ERROR-FREE. IN NO EVENT SHALL NIST BE LIABLE FOR ANY DAMAGES, INCLUDING, BUT NOT LIMITED TO, DIRECT, INDIRECT, SPECIAL OR CONSEQUENTIAL DAMAGES, ARISING OUT OF, RESULTING FROM, OR IN ANY WAY CONNECTED WITH THIS TOOL, WHETHER OR NOT BASED UPON WARRANTY, CONTRACT, TORT, OR OTHERWISE, WHETHER OR NOT INJURY WAS SUSTAINED BY PERSONS OR PROPERTY OR OTHERWISE, AND WHETHER OR NOT LOSS WAS SUSTAINED FROM, OR AROSE OUT OF THE RESULTS OF, OR USE OF, THE TOOL PROVIDED HEREUNDER</t>
  </si>
  <si>
    <r>
      <t>Cumulative disinfectant dose,               g m</t>
    </r>
    <r>
      <rPr>
        <vertAlign val="superscript"/>
        <sz val="11"/>
        <rFont val="Calibri"/>
        <family val="2"/>
        <scheme val="minor"/>
      </rPr>
      <t xml:space="preserve">-3 </t>
    </r>
    <r>
      <rPr>
        <sz val="11"/>
        <rFont val="Calibri"/>
        <family val="2"/>
        <scheme val="minor"/>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</si>
</sst>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 %"/>
    <numFmt numFmtId="167" formatCode="0.0000"/>
  </numFmts>
  <fonts count="34">
    <font>
      <sz val="12"/>
      <color theme="1"/>
      <name val="Calibri"/>
      <family val="2"/>
      <scheme val="minor"/>
    </font>
    <font>
      <sz val="12"/>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8"/>
      <name val="Calibri"/>
      <family val="2"/>
      <scheme val="minor"/>
    </font>
    <font>
      <b/>
      <sz val="12"/>
      <color theme="1"/>
      <name val="Calibri"/>
      <family val="2"/>
      <scheme val="minor"/>
    </font>
    <font>
      <vertAlign val="superscript"/>
      <sz val="12"/>
      <color theme="1"/>
      <name val="Calibri"/>
      <family val="2"/>
      <scheme val="minor"/>
    </font>
    <font>
      <vertAlign val="subscript"/>
      <sz val="12"/>
      <color theme="1"/>
      <name val="Calibri"/>
      <family val="2"/>
      <scheme val="minor"/>
    </font>
    <font>
      <i/>
      <sz val="12"/>
      <color theme="0" tint="-0.499984740745262"/>
      <name val="Calibri"/>
      <family val="2"/>
      <scheme val="minor"/>
    </font>
    <font>
      <i/>
      <vertAlign val="superscript"/>
      <sz val="12"/>
      <color theme="0" tint="-0.499984740745262"/>
      <name val="Calibri"/>
      <family val="2"/>
      <scheme val="minor"/>
    </font>
    <font>
      <sz val="12"/>
      <name val="Calibri"/>
      <family val="2"/>
      <scheme val="minor"/>
    </font>
    <font>
      <sz val="12"/>
      <name val="Calibri (Body)"/>
    </font>
    <font>
      <vertAlign val="subscript"/>
      <sz val="12"/>
      <name val="Calibri"/>
      <family val="2"/>
      <scheme val="minor"/>
    </font>
    <font>
      <vertAlign val="superscript"/>
      <sz val="12"/>
      <name val="Calibri"/>
      <family val="2"/>
      <scheme val="minor"/>
    </font>
    <font>
      <sz val="12"/>
      <color theme="0" tint="-0.499984740745262"/>
      <name val="Calibri"/>
      <family val="2"/>
      <scheme val="minor"/>
    </font>
    <font>
      <b/>
      <sz val="12"/>
      <name val="Calibri"/>
      <family val="2"/>
      <scheme val="minor"/>
    </font>
    <font>
      <b/>
      <vertAlign val="superscript"/>
      <sz val="12"/>
      <color theme="1"/>
      <name val="Calibri"/>
      <family val="2"/>
      <scheme val="minor"/>
    </font>
    <font>
      <sz val="11"/>
      <name val="Calibri"/>
      <family val="2"/>
      <scheme val="minor"/>
    </font>
    <font>
      <vertAlign val="superscript"/>
      <sz val="11"/>
      <name val="Calibri"/>
      <family val="2"/>
      <scheme val="minor"/>
    </font>
    <font>
      <sz val="12"/>
      <color rgb="FF7030A0"/>
      <name val="Calibri"/>
      <family val="2"/>
      <scheme val="minor"/>
    </font>
    <font>
      <sz val="12"/>
      <color theme="4"/>
      <name val="Calibri"/>
      <family val="2"/>
      <scheme val="minor"/>
    </font>
    <font>
      <sz val="12"/>
      <color theme="9"/>
      <name val="Calibri"/>
      <family val="2"/>
      <scheme val="minor"/>
    </font>
    <font>
      <sz val="12"/>
      <color theme="7" tint="-0.499984740745262"/>
      <name val="Calibri"/>
      <family val="2"/>
      <scheme val="minor"/>
    </font>
    <font>
      <vertAlign val="superscript"/>
      <sz val="12"/>
      <color theme="7" tint="-0.499984740745262"/>
      <name val="Calibri"/>
      <family val="2"/>
      <scheme val="minor"/>
    </font>
    <font>
      <b/>
      <sz val="22"/>
      <name val="Calibri Light"/>
      <family val="2"/>
    </font>
    <font>
      <sz val="48"/>
      <color theme="1"/>
      <name val="Calibri"/>
      <family val="2"/>
      <scheme val="minor"/>
    </font>
    <font>
      <i/>
      <sz val="11"/>
      <color theme="0" tint="-0.499984740745262"/>
      <name val="Calibri Light"/>
      <family val="2"/>
      <scheme val="major"/>
    </font>
    <font>
      <i/>
      <strike/>
      <sz val="11"/>
      <color theme="0" tint="-0.499984740745262"/>
      <name val="Calibri Light"/>
      <family val="2"/>
      <scheme val="major"/>
    </font>
    <font>
      <sz val="10"/>
      <name val="Calibri Light"/>
      <family val="2"/>
    </font>
    <font>
      <i/>
      <sz val="10"/>
      <name val="Calibri Light"/>
      <family val="2"/>
    </font>
    <font>
      <i/>
      <sz val="11"/>
      <color theme="4"/>
      <name val="Calibri Light"/>
      <family val="2"/>
      <scheme val="major"/>
    </font>
    <font>
      <sz val="20"/>
      <color rgb="FF000000"/>
      <name val="Arial"/>
      <family val="2"/>
    </font>
    <font>
      <b/>
      <sz val="20"/>
      <name val="Calibri Light"/>
      <family val="2"/>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cellStyleXfs>
  <cellXfs count="136">
    <xf numFmtId="0" fontId="0" fillId="0" borderId="0" xfId="0"/>
    <xf numFmtId="0" fontId="0" fillId="0" borderId="0" xfId="0"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9" fillId="0" borderId="0" xfId="0" applyFont="1" applyAlignment="1">
      <alignment wrapText="1"/>
    </xf>
    <xf numFmtId="0" fontId="6" fillId="0" borderId="0" xfId="0" applyFont="1" applyAlignment="1">
      <alignment horizontal="center"/>
    </xf>
    <xf numFmtId="0" fontId="16" fillId="0" borderId="0" xfId="0" applyFont="1" applyAlignment="1">
      <alignment horizontal="center"/>
    </xf>
    <xf numFmtId="0" fontId="9" fillId="0" borderId="0" xfId="0" applyFont="1" applyAlignment="1">
      <alignment vertical="top" wrapText="1"/>
    </xf>
    <xf numFmtId="0" fontId="0" fillId="6" borderId="4" xfId="0" applyFill="1" applyBorder="1" applyAlignment="1">
      <alignment horizontal="center"/>
    </xf>
    <xf numFmtId="0" fontId="11" fillId="6" borderId="6" xfId="0" applyFont="1" applyFill="1" applyBorder="1" applyAlignment="1">
      <alignment horizontal="center"/>
    </xf>
    <xf numFmtId="0" fontId="0" fillId="0" borderId="4" xfId="0" applyFont="1" applyBorder="1" applyAlignment="1">
      <alignment horizontal="center"/>
    </xf>
    <xf numFmtId="0" fontId="0" fillId="0" borderId="6" xfId="0" applyFont="1" applyBorder="1" applyAlignment="1">
      <alignment horizontal="center"/>
    </xf>
    <xf numFmtId="0" fontId="3" fillId="3" borderId="0" xfId="3" applyFont="1" applyBorder="1" applyAlignment="1">
      <alignment horizontal="center"/>
    </xf>
    <xf numFmtId="164" fontId="3" fillId="3" borderId="5" xfId="3" applyNumberFormat="1" applyFont="1" applyBorder="1" applyAlignment="1">
      <alignment horizontal="center"/>
    </xf>
    <xf numFmtId="164" fontId="3" fillId="3" borderId="0" xfId="3" applyNumberFormat="1" applyFont="1" applyBorder="1" applyAlignment="1">
      <alignment horizontal="center"/>
    </xf>
    <xf numFmtId="164" fontId="3" fillId="3" borderId="8" xfId="3" applyNumberFormat="1" applyFont="1" applyBorder="1" applyAlignment="1">
      <alignment horizontal="center"/>
    </xf>
    <xf numFmtId="0" fontId="16" fillId="5" borderId="12" xfId="0" applyFont="1" applyFill="1" applyBorder="1" applyAlignment="1">
      <alignment horizontal="center"/>
    </xf>
    <xf numFmtId="0" fontId="11" fillId="5" borderId="13" xfId="0" applyFont="1" applyFill="1" applyBorder="1" applyAlignment="1">
      <alignment horizontal="center" wrapText="1"/>
    </xf>
    <xf numFmtId="0" fontId="11" fillId="5" borderId="13" xfId="0" applyFont="1" applyFill="1" applyBorder="1" applyAlignment="1">
      <alignment horizontal="center"/>
    </xf>
    <xf numFmtId="0" fontId="0" fillId="5" borderId="14" xfId="0" applyFont="1" applyFill="1" applyBorder="1" applyAlignment="1">
      <alignment horizontal="center" wrapText="1"/>
    </xf>
    <xf numFmtId="0" fontId="9" fillId="0" borderId="0" xfId="0" applyFont="1" applyAlignment="1">
      <alignment vertical="center" wrapText="1"/>
    </xf>
    <xf numFmtId="0" fontId="18" fillId="5" borderId="12" xfId="0" applyFont="1" applyFill="1" applyBorder="1" applyAlignment="1">
      <alignment horizontal="center"/>
    </xf>
    <xf numFmtId="0" fontId="18" fillId="5" borderId="13" xfId="0" applyFont="1" applyFill="1" applyBorder="1" applyAlignment="1">
      <alignment horizontal="center" wrapText="1"/>
    </xf>
    <xf numFmtId="0" fontId="18" fillId="5" borderId="14" xfId="0" applyFont="1" applyFill="1" applyBorder="1" applyAlignment="1">
      <alignment horizontal="center" wrapText="1"/>
    </xf>
    <xf numFmtId="0" fontId="2" fillId="2" borderId="0" xfId="2" applyFont="1" applyBorder="1" applyAlignment="1" applyProtection="1">
      <alignment horizontal="center"/>
      <protection locked="0"/>
    </xf>
    <xf numFmtId="0" fontId="2" fillId="2" borderId="7" xfId="2" applyFont="1" applyBorder="1" applyAlignment="1" applyProtection="1">
      <alignment horizontal="center"/>
      <protection locked="0"/>
    </xf>
    <xf numFmtId="164" fontId="2" fillId="2" borderId="7" xfId="2" applyNumberFormat="1" applyFont="1" applyBorder="1" applyAlignment="1" applyProtection="1">
      <alignment horizontal="center"/>
      <protection locked="0"/>
    </xf>
    <xf numFmtId="0" fontId="2" fillId="2" borderId="5" xfId="2" applyBorder="1" applyAlignment="1" applyProtection="1">
      <alignment horizontal="center"/>
      <protection locked="0"/>
    </xf>
    <xf numFmtId="0" fontId="2" fillId="2" borderId="17" xfId="2" applyBorder="1" applyAlignment="1" applyProtection="1">
      <alignment horizontal="center"/>
      <protection locked="0"/>
    </xf>
    <xf numFmtId="0" fontId="2" fillId="2" borderId="8" xfId="2" applyBorder="1" applyAlignment="1" applyProtection="1">
      <alignment horizontal="center"/>
      <protection locked="0"/>
    </xf>
    <xf numFmtId="2" fontId="3" fillId="3" borderId="18" xfId="3" applyNumberFormat="1" applyBorder="1" applyAlignment="1">
      <alignment horizontal="center"/>
    </xf>
    <xf numFmtId="0" fontId="26" fillId="0" borderId="0" xfId="0" applyFont="1" applyAlignment="1">
      <alignment horizontal="center"/>
    </xf>
    <xf numFmtId="0" fontId="11" fillId="0" borderId="4" xfId="0" applyFont="1" applyBorder="1" applyAlignment="1">
      <alignment horizontal="center"/>
    </xf>
    <xf numFmtId="0" fontId="6" fillId="0" borderId="15" xfId="0" applyFont="1" applyBorder="1" applyAlignment="1">
      <alignment horizontal="left"/>
    </xf>
    <xf numFmtId="0" fontId="6" fillId="0" borderId="17" xfId="0" applyFont="1" applyBorder="1" applyAlignment="1">
      <alignment horizontal="left"/>
    </xf>
    <xf numFmtId="0" fontId="23" fillId="4" borderId="19" xfId="4" applyFont="1" applyBorder="1" applyAlignment="1">
      <alignment horizontal="left"/>
    </xf>
    <xf numFmtId="0" fontId="23" fillId="4" borderId="20" xfId="4" applyFont="1" applyBorder="1" applyAlignment="1">
      <alignment horizontal="left"/>
    </xf>
    <xf numFmtId="0" fontId="23" fillId="4" borderId="21" xfId="4" applyFont="1" applyBorder="1" applyAlignment="1">
      <alignment horizontal="left"/>
    </xf>
    <xf numFmtId="166" fontId="3" fillId="3" borderId="18" xfId="3" applyNumberFormat="1" applyBorder="1" applyAlignment="1">
      <alignment horizontal="center"/>
    </xf>
    <xf numFmtId="0" fontId="0" fillId="0" borderId="0" xfId="0" applyFont="1" applyBorder="1" applyAlignment="1">
      <alignment horizontal="center"/>
    </xf>
    <xf numFmtId="0" fontId="11" fillId="6" borderId="15" xfId="0" applyFont="1" applyFill="1" applyBorder="1" applyAlignment="1">
      <alignment horizontal="center"/>
    </xf>
    <xf numFmtId="2" fontId="2" fillId="2" borderId="5" xfId="2" applyNumberFormat="1" applyBorder="1" applyAlignment="1" applyProtection="1">
      <alignment horizontal="center"/>
      <protection locked="0"/>
    </xf>
    <xf numFmtId="0" fontId="16" fillId="5" borderId="12" xfId="0" applyFont="1" applyFill="1" applyBorder="1" applyAlignment="1">
      <alignment horizontal="left"/>
    </xf>
    <xf numFmtId="0" fontId="0" fillId="5" borderId="14" xfId="0" applyFill="1" applyBorder="1" applyAlignment="1">
      <alignment horizontal="center"/>
    </xf>
    <xf numFmtId="0" fontId="0" fillId="6" borderId="1" xfId="0" applyFill="1" applyBorder="1" applyAlignment="1">
      <alignment horizontal="center"/>
    </xf>
    <xf numFmtId="0" fontId="2" fillId="2" borderId="3" xfId="2" applyBorder="1" applyAlignment="1" applyProtection="1">
      <alignment horizontal="center"/>
      <protection locked="0"/>
    </xf>
    <xf numFmtId="164" fontId="3" fillId="3" borderId="31" xfId="3" applyNumberFormat="1" applyBorder="1" applyAlignment="1">
      <alignment horizontal="center"/>
    </xf>
    <xf numFmtId="164" fontId="3" fillId="3" borderId="33" xfId="3" applyNumberFormat="1" applyBorder="1" applyAlignment="1">
      <alignment horizontal="center"/>
    </xf>
    <xf numFmtId="0" fontId="18" fillId="5" borderId="13" xfId="0" applyFont="1" applyFill="1" applyBorder="1" applyAlignment="1">
      <alignment wrapText="1"/>
    </xf>
    <xf numFmtId="0" fontId="18" fillId="5" borderId="13" xfId="0" applyFont="1" applyFill="1" applyBorder="1" applyAlignment="1">
      <alignment horizontal="center"/>
    </xf>
    <xf numFmtId="0" fontId="0" fillId="6" borderId="15" xfId="0" applyFill="1" applyBorder="1" applyAlignment="1">
      <alignment horizontal="center"/>
    </xf>
    <xf numFmtId="164" fontId="3" fillId="3" borderId="33" xfId="3" applyNumberFormat="1" applyFont="1" applyBorder="1" applyAlignment="1">
      <alignment horizontal="center"/>
    </xf>
    <xf numFmtId="164" fontId="2" fillId="2" borderId="5" xfId="2" applyNumberFormat="1" applyBorder="1" applyAlignment="1" applyProtection="1">
      <alignment horizontal="center"/>
      <protection locked="0"/>
    </xf>
    <xf numFmtId="0" fontId="2" fillId="2" borderId="0" xfId="2" applyAlignment="1" applyProtection="1">
      <alignment horizontal="center"/>
      <protection locked="0"/>
    </xf>
    <xf numFmtId="2" fontId="3" fillId="3" borderId="17" xfId="3" applyNumberFormat="1" applyBorder="1" applyAlignment="1" applyProtection="1">
      <alignment horizontal="center"/>
    </xf>
    <xf numFmtId="2" fontId="3" fillId="3" borderId="8" xfId="3" applyNumberFormat="1" applyBorder="1" applyAlignment="1" applyProtection="1">
      <alignment horizontal="center"/>
    </xf>
    <xf numFmtId="0" fontId="3" fillId="3" borderId="4" xfId="3" applyBorder="1" applyAlignment="1" applyProtection="1">
      <alignment horizontal="center"/>
    </xf>
    <xf numFmtId="2" fontId="3" fillId="3" borderId="0" xfId="3" applyNumberFormat="1" applyBorder="1" applyAlignment="1" applyProtection="1">
      <alignment horizontal="center"/>
    </xf>
    <xf numFmtId="2" fontId="3" fillId="3" borderId="0" xfId="3" applyNumberFormat="1" applyBorder="1" applyAlignment="1" applyProtection="1">
      <alignment horizontal="center" vertical="center"/>
    </xf>
    <xf numFmtId="164" fontId="3" fillId="3" borderId="0" xfId="1" applyNumberFormat="1" applyFont="1" applyFill="1" applyBorder="1" applyAlignment="1" applyProtection="1">
      <alignment horizontal="center" vertical="center"/>
    </xf>
    <xf numFmtId="165" fontId="3" fillId="3" borderId="0" xfId="1" applyNumberFormat="1" applyFont="1" applyFill="1" applyBorder="1" applyAlignment="1" applyProtection="1">
      <alignment horizontal="center" vertical="center"/>
    </xf>
    <xf numFmtId="164" fontId="3" fillId="3" borderId="5" xfId="1" applyNumberFormat="1" applyFont="1" applyFill="1" applyBorder="1" applyAlignment="1" applyProtection="1">
      <alignment horizontal="center" vertical="center"/>
    </xf>
    <xf numFmtId="0" fontId="3" fillId="3" borderId="15" xfId="3" applyBorder="1" applyAlignment="1" applyProtection="1">
      <alignment horizontal="center"/>
    </xf>
    <xf numFmtId="2" fontId="3" fillId="3" borderId="16" xfId="3" applyNumberFormat="1" applyBorder="1" applyAlignment="1" applyProtection="1">
      <alignment horizontal="center"/>
    </xf>
    <xf numFmtId="2" fontId="3" fillId="3" borderId="16" xfId="3" applyNumberFormat="1" applyBorder="1" applyAlignment="1" applyProtection="1">
      <alignment horizontal="center" vertical="center"/>
    </xf>
    <xf numFmtId="164" fontId="3" fillId="3" borderId="16" xfId="1" applyNumberFormat="1" applyFont="1" applyFill="1" applyBorder="1" applyAlignment="1" applyProtection="1">
      <alignment horizontal="center" vertical="center"/>
    </xf>
    <xf numFmtId="165" fontId="3" fillId="3" borderId="16" xfId="1" applyNumberFormat="1" applyFont="1" applyFill="1" applyBorder="1" applyAlignment="1" applyProtection="1">
      <alignment horizontal="center" vertical="center"/>
    </xf>
    <xf numFmtId="164" fontId="3" fillId="3" borderId="17" xfId="1" applyNumberFormat="1" applyFont="1" applyFill="1" applyBorder="1" applyAlignment="1" applyProtection="1">
      <alignment horizontal="center" vertical="center"/>
    </xf>
    <xf numFmtId="0" fontId="0" fillId="0" borderId="0" xfId="0" applyBorder="1" applyAlignment="1" applyProtection="1">
      <alignment horizontal="center"/>
    </xf>
    <xf numFmtId="0" fontId="0" fillId="0" borderId="5" xfId="0" applyBorder="1" applyAlignment="1" applyProtection="1">
      <alignment horizontal="center"/>
    </xf>
    <xf numFmtId="0" fontId="3" fillId="3" borderId="6" xfId="3" applyBorder="1" applyAlignment="1" applyProtection="1">
      <alignment horizontal="center"/>
    </xf>
    <xf numFmtId="2" fontId="3" fillId="3" borderId="7" xfId="3" applyNumberFormat="1" applyBorder="1" applyAlignment="1" applyProtection="1">
      <alignment horizontal="center"/>
    </xf>
    <xf numFmtId="2" fontId="3" fillId="3" borderId="7" xfId="3" applyNumberFormat="1" applyBorder="1" applyAlignment="1" applyProtection="1">
      <alignment horizontal="center" vertical="center"/>
    </xf>
    <xf numFmtId="0" fontId="0" fillId="0" borderId="7" xfId="0" applyBorder="1" applyAlignment="1" applyProtection="1">
      <alignment horizontal="center"/>
    </xf>
    <xf numFmtId="0" fontId="0" fillId="0" borderId="8" xfId="0" applyBorder="1" applyAlignment="1" applyProtection="1">
      <alignment horizontal="center"/>
    </xf>
    <xf numFmtId="2" fontId="3" fillId="3" borderId="18" xfId="3" applyNumberFormat="1" applyBorder="1" applyAlignment="1" applyProtection="1">
      <alignment horizontal="center"/>
    </xf>
    <xf numFmtId="166" fontId="3" fillId="3" borderId="18" xfId="3" applyNumberFormat="1" applyBorder="1" applyAlignment="1" applyProtection="1">
      <alignment horizontal="center"/>
    </xf>
    <xf numFmtId="0" fontId="0" fillId="0" borderId="0" xfId="0" applyAlignment="1" applyProtection="1">
      <alignment horizontal="center"/>
    </xf>
    <xf numFmtId="0" fontId="32" fillId="0" borderId="0" xfId="0" applyFont="1" applyAlignment="1">
      <alignment horizontal="left" vertical="top" wrapText="1"/>
    </xf>
    <xf numFmtId="0" fontId="33" fillId="5" borderId="9"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16" fillId="0" borderId="0" xfId="0" applyFont="1" applyAlignment="1">
      <alignment horizontal="center" wrapText="1"/>
    </xf>
    <xf numFmtId="0" fontId="6" fillId="0" borderId="0" xfId="0" applyFont="1" applyAlignment="1">
      <alignment horizontal="center" wrapText="1"/>
    </xf>
    <xf numFmtId="0" fontId="26" fillId="5" borderId="9" xfId="0" applyFont="1" applyFill="1" applyBorder="1" applyAlignment="1">
      <alignment horizontal="center"/>
    </xf>
    <xf numFmtId="0" fontId="26" fillId="5" borderId="10" xfId="0" applyFont="1" applyFill="1" applyBorder="1" applyAlignment="1">
      <alignment horizontal="center"/>
    </xf>
    <xf numFmtId="0" fontId="26" fillId="5" borderId="11" xfId="0" applyFont="1" applyFill="1" applyBorder="1" applyAlignment="1">
      <alignment horizontal="center"/>
    </xf>
    <xf numFmtId="0" fontId="11" fillId="0" borderId="32" xfId="0" applyFont="1" applyBorder="1" applyAlignment="1">
      <alignment horizontal="center" vertical="center" wrapText="1"/>
    </xf>
    <xf numFmtId="0" fontId="11" fillId="0" borderId="18" xfId="0" applyFont="1" applyBorder="1" applyAlignment="1">
      <alignment horizontal="center" vertical="center" wrapText="1"/>
    </xf>
    <xf numFmtId="0" fontId="0" fillId="0" borderId="32" xfId="0" applyBorder="1" applyAlignment="1">
      <alignment horizontal="center" wrapText="1"/>
    </xf>
    <xf numFmtId="0" fontId="0" fillId="0" borderId="18"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167" fontId="3" fillId="3" borderId="38" xfId="3" applyNumberFormat="1" applyBorder="1" applyAlignment="1">
      <alignment horizontal="center" vertical="center"/>
    </xf>
    <xf numFmtId="167" fontId="3" fillId="3" borderId="39" xfId="3" applyNumberFormat="1" applyBorder="1" applyAlignment="1">
      <alignment horizontal="center" vertical="center"/>
    </xf>
    <xf numFmtId="0" fontId="15" fillId="0" borderId="2" xfId="0" applyFont="1" applyBorder="1" applyAlignment="1">
      <alignment horizontal="left" vertical="top" wrapText="1"/>
    </xf>
    <xf numFmtId="0" fontId="15" fillId="0" borderId="0" xfId="0" applyFont="1" applyBorder="1" applyAlignment="1">
      <alignment horizontal="left" vertical="top" wrapText="1"/>
    </xf>
    <xf numFmtId="0" fontId="11" fillId="0" borderId="37" xfId="0" applyFont="1" applyBorder="1" applyAlignment="1">
      <alignment horizontal="center" wrapText="1"/>
    </xf>
    <xf numFmtId="0" fontId="11" fillId="0" borderId="15" xfId="0" applyFont="1" applyBorder="1" applyAlignment="1">
      <alignment horizontal="center" wrapText="1"/>
    </xf>
    <xf numFmtId="0" fontId="2" fillId="2" borderId="25" xfId="2" applyBorder="1" applyAlignment="1" applyProtection="1">
      <alignment horizontal="center" vertical="center"/>
      <protection locked="0"/>
    </xf>
    <xf numFmtId="0" fontId="2" fillId="2" borderId="17" xfId="2" applyBorder="1" applyAlignment="1" applyProtection="1">
      <alignment horizontal="center" vertical="center"/>
      <protection locked="0"/>
    </xf>
    <xf numFmtId="0" fontId="9" fillId="0" borderId="0" xfId="0" applyFont="1" applyAlignment="1">
      <alignment horizontal="center" vertical="center" wrapText="1"/>
    </xf>
    <xf numFmtId="0" fontId="11" fillId="0" borderId="29" xfId="0" applyFont="1" applyBorder="1" applyAlignment="1">
      <alignment horizontal="center"/>
    </xf>
    <xf numFmtId="0" fontId="11" fillId="0" borderId="30" xfId="0" applyFont="1" applyBorder="1" applyAlignment="1">
      <alignment horizontal="center"/>
    </xf>
    <xf numFmtId="0" fontId="11" fillId="0" borderId="32" xfId="0" applyFont="1" applyBorder="1" applyAlignment="1">
      <alignment horizontal="center"/>
    </xf>
    <xf numFmtId="0" fontId="11" fillId="0" borderId="18" xfId="0" applyFont="1" applyBorder="1" applyAlignment="1">
      <alignment horizontal="center"/>
    </xf>
    <xf numFmtId="0" fontId="6" fillId="5" borderId="12" xfId="0" applyFont="1" applyFill="1" applyBorder="1" applyAlignment="1">
      <alignment horizontal="center"/>
    </xf>
    <xf numFmtId="0" fontId="6" fillId="5" borderId="14" xfId="0" applyFont="1" applyFill="1" applyBorder="1" applyAlignment="1">
      <alignment horizontal="center"/>
    </xf>
    <xf numFmtId="0" fontId="23" fillId="4" borderId="19" xfId="4" applyFont="1" applyBorder="1" applyAlignment="1">
      <alignment horizontal="left"/>
    </xf>
    <xf numFmtId="0" fontId="23" fillId="4" borderId="20" xfId="4" applyFont="1" applyBorder="1" applyAlignment="1">
      <alignment horizontal="left"/>
    </xf>
    <xf numFmtId="0" fontId="23" fillId="4" borderId="21" xfId="4" applyFont="1" applyBorder="1" applyAlignment="1">
      <alignment horizontal="left"/>
    </xf>
    <xf numFmtId="0" fontId="25" fillId="5" borderId="12" xfId="0" applyFont="1" applyFill="1" applyBorder="1" applyAlignment="1">
      <alignment horizontal="center" vertical="center"/>
    </xf>
    <xf numFmtId="0" fontId="25" fillId="5" borderId="13" xfId="0" applyFont="1" applyFill="1" applyBorder="1" applyAlignment="1">
      <alignment horizontal="center" vertical="center"/>
    </xf>
    <xf numFmtId="0" fontId="25" fillId="5" borderId="14" xfId="0" applyFont="1" applyFill="1" applyBorder="1" applyAlignment="1">
      <alignment horizontal="center" vertical="center"/>
    </xf>
    <xf numFmtId="0" fontId="30" fillId="6" borderId="4" xfId="0" applyFont="1" applyFill="1" applyBorder="1" applyAlignment="1">
      <alignment horizontal="center" vertical="center"/>
    </xf>
    <xf numFmtId="0" fontId="29" fillId="6" borderId="0" xfId="0" applyFont="1" applyFill="1" applyBorder="1" applyAlignment="1">
      <alignment horizontal="center" vertical="center"/>
    </xf>
    <xf numFmtId="0" fontId="29" fillId="6" borderId="5" xfId="0" applyFont="1" applyFill="1" applyBorder="1" applyAlignment="1">
      <alignment horizontal="center" vertical="center"/>
    </xf>
    <xf numFmtId="0" fontId="27" fillId="0" borderId="6" xfId="0" applyFont="1" applyBorder="1" applyAlignment="1">
      <alignment horizontal="center" wrapText="1"/>
    </xf>
    <xf numFmtId="0" fontId="27" fillId="0" borderId="7" xfId="0" applyFont="1" applyBorder="1" applyAlignment="1">
      <alignment horizontal="center" wrapText="1"/>
    </xf>
    <xf numFmtId="0" fontId="27" fillId="0" borderId="8" xfId="0" applyFont="1" applyBorder="1" applyAlignment="1">
      <alignment horizontal="center" wrapText="1"/>
    </xf>
    <xf numFmtId="0" fontId="2" fillId="2" borderId="0" xfId="2" applyAlignment="1">
      <alignment horizontal="center"/>
    </xf>
    <xf numFmtId="0" fontId="3" fillId="3" borderId="0" xfId="3" applyAlignment="1">
      <alignment horizontal="center"/>
    </xf>
    <xf numFmtId="0" fontId="23" fillId="4" borderId="26" xfId="4" applyFont="1" applyBorder="1" applyAlignment="1">
      <alignment horizontal="left" vertical="top" wrapText="1"/>
    </xf>
    <xf numFmtId="0" fontId="23" fillId="4" borderId="27" xfId="4" applyFont="1" applyBorder="1" applyAlignment="1">
      <alignment horizontal="left" vertical="top" wrapText="1"/>
    </xf>
    <xf numFmtId="0" fontId="23" fillId="4" borderId="22" xfId="4" applyFont="1" applyBorder="1" applyAlignment="1">
      <alignment horizontal="left" vertical="top" wrapText="1"/>
    </xf>
    <xf numFmtId="0" fontId="23" fillId="4" borderId="23" xfId="4" applyFont="1" applyBorder="1" applyAlignment="1">
      <alignment horizontal="left" vertical="top" wrapText="1"/>
    </xf>
    <xf numFmtId="0" fontId="23" fillId="4" borderId="16" xfId="4" applyFont="1" applyBorder="1" applyAlignment="1">
      <alignment horizontal="left" vertical="top" wrapText="1"/>
    </xf>
    <xf numFmtId="0" fontId="23" fillId="4" borderId="24" xfId="4" applyFont="1" applyBorder="1" applyAlignment="1">
      <alignment horizontal="left" vertical="top" wrapText="1"/>
    </xf>
    <xf numFmtId="166" fontId="3" fillId="3" borderId="36" xfId="3" applyNumberFormat="1" applyBorder="1" applyAlignment="1">
      <alignment horizontal="center" vertical="center"/>
    </xf>
    <xf numFmtId="166" fontId="3" fillId="3" borderId="28" xfId="3" applyNumberFormat="1" applyBorder="1" applyAlignment="1">
      <alignment horizontal="center" vertical="center"/>
    </xf>
    <xf numFmtId="0" fontId="6" fillId="5" borderId="1" xfId="0" applyFont="1" applyFill="1" applyBorder="1" applyAlignment="1">
      <alignment horizontal="center"/>
    </xf>
    <xf numFmtId="0" fontId="6" fillId="5" borderId="3" xfId="0" applyFont="1" applyFill="1" applyBorder="1" applyAlignment="1">
      <alignment horizontal="center"/>
    </xf>
    <xf numFmtId="166" fontId="3" fillId="3" borderId="36" xfId="3" applyNumberFormat="1" applyBorder="1" applyAlignment="1" applyProtection="1">
      <alignment horizontal="center" vertical="center"/>
    </xf>
    <xf numFmtId="166" fontId="3" fillId="3" borderId="28" xfId="3" applyNumberFormat="1" applyBorder="1" applyAlignment="1" applyProtection="1">
      <alignment horizontal="center" vertical="center"/>
    </xf>
    <xf numFmtId="43" fontId="0" fillId="0" borderId="0" xfId="0" applyNumberFormat="1" applyAlignment="1">
      <alignment horizontal="center"/>
    </xf>
  </cellXfs>
  <cellStyles count="5">
    <cellStyle name="Bad" xfId="3" builtinId="27"/>
    <cellStyle name="Comma" xfId="1" builtinId="3"/>
    <cellStyle name="Good" xfId="2" builtinId="26"/>
    <cellStyle name="Neutral" xfId="4"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46543042122933"/>
          <c:y val="5.0925792737736196E-2"/>
          <c:w val="0.79054288226360803"/>
          <c:h val="0.72909417531515186"/>
        </c:manualLayout>
      </c:layout>
      <c:scatterChart>
        <c:scatterStyle val="lineMarker"/>
        <c:varyColors val="0"/>
        <c:ser>
          <c:idx val="0"/>
          <c:order val="0"/>
          <c:tx>
            <c:v>Predicted Concentrations with Deposition</c:v>
          </c:tx>
          <c:spPr>
            <a:ln w="19050" cap="rnd">
              <a:solidFill>
                <a:schemeClr val="accent1"/>
              </a:solidFill>
              <a:round/>
            </a:ln>
            <a:effectLst/>
          </c:spPr>
          <c:marker>
            <c:symbol val="none"/>
          </c:marker>
          <c:xVal>
            <c:numRef>
              <c:f>'General Room'!$C$91:$C$213</c:f>
              <c:numCache>
                <c:formatCode>0.00</c:formatCode>
                <c:ptCount val="123"/>
                <c:pt idx="0">
                  <c:v>0</c:v>
                </c:pt>
                <c:pt idx="1">
                  <c:v>8.2500000000000004E-3</c:v>
                </c:pt>
                <c:pt idx="2">
                  <c:v>1.6500000000000001E-2</c:v>
                </c:pt>
                <c:pt idx="3">
                  <c:v>2.4750000000000001E-2</c:v>
                </c:pt>
                <c:pt idx="4">
                  <c:v>3.3000000000000002E-2</c:v>
                </c:pt>
                <c:pt idx="5">
                  <c:v>4.1250000000000002E-2</c:v>
                </c:pt>
                <c:pt idx="6">
                  <c:v>4.9500000000000002E-2</c:v>
                </c:pt>
                <c:pt idx="7">
                  <c:v>5.7750000000000003E-2</c:v>
                </c:pt>
                <c:pt idx="8">
                  <c:v>6.6000000000000003E-2</c:v>
                </c:pt>
                <c:pt idx="9">
                  <c:v>7.425000000000001E-2</c:v>
                </c:pt>
                <c:pt idx="10">
                  <c:v>8.2500000000000018E-2</c:v>
                </c:pt>
                <c:pt idx="11">
                  <c:v>9.0750000000000025E-2</c:v>
                </c:pt>
                <c:pt idx="12">
                  <c:v>9.9000000000000032E-2</c:v>
                </c:pt>
                <c:pt idx="13">
                  <c:v>0.10725000000000004</c:v>
                </c:pt>
                <c:pt idx="14">
                  <c:v>0.11550000000000005</c:v>
                </c:pt>
                <c:pt idx="15">
                  <c:v>0.12375000000000005</c:v>
                </c:pt>
                <c:pt idx="16">
                  <c:v>0.13200000000000006</c:v>
                </c:pt>
                <c:pt idx="17">
                  <c:v>0.14025000000000007</c:v>
                </c:pt>
                <c:pt idx="18">
                  <c:v>0.14850000000000008</c:v>
                </c:pt>
                <c:pt idx="19">
                  <c:v>0.15675000000000008</c:v>
                </c:pt>
                <c:pt idx="20">
                  <c:v>0.16500000000000009</c:v>
                </c:pt>
                <c:pt idx="21">
                  <c:v>0.1732500000000001</c:v>
                </c:pt>
                <c:pt idx="22">
                  <c:v>0.18150000000000011</c:v>
                </c:pt>
                <c:pt idx="23">
                  <c:v>0.18975000000000011</c:v>
                </c:pt>
                <c:pt idx="24">
                  <c:v>0.19800000000000012</c:v>
                </c:pt>
                <c:pt idx="25">
                  <c:v>0.20625000000000013</c:v>
                </c:pt>
                <c:pt idx="26">
                  <c:v>0.21450000000000014</c:v>
                </c:pt>
                <c:pt idx="27">
                  <c:v>0.22275000000000014</c:v>
                </c:pt>
                <c:pt idx="28">
                  <c:v>0.23100000000000015</c:v>
                </c:pt>
                <c:pt idx="29">
                  <c:v>0.23925000000000016</c:v>
                </c:pt>
                <c:pt idx="30">
                  <c:v>0.24750000000000016</c:v>
                </c:pt>
                <c:pt idx="31">
                  <c:v>0.25575000000000014</c:v>
                </c:pt>
                <c:pt idx="32">
                  <c:v>0.26400000000000012</c:v>
                </c:pt>
                <c:pt idx="33">
                  <c:v>0.2722500000000001</c:v>
                </c:pt>
                <c:pt idx="34">
                  <c:v>0.28050000000000008</c:v>
                </c:pt>
                <c:pt idx="35">
                  <c:v>0.28875000000000006</c:v>
                </c:pt>
                <c:pt idx="36">
                  <c:v>0.29700000000000004</c:v>
                </c:pt>
                <c:pt idx="37">
                  <c:v>0.30525000000000002</c:v>
                </c:pt>
                <c:pt idx="38">
                  <c:v>0.3135</c:v>
                </c:pt>
                <c:pt idx="39">
                  <c:v>0.32174999999999998</c:v>
                </c:pt>
                <c:pt idx="40">
                  <c:v>0.32999999999999996</c:v>
                </c:pt>
                <c:pt idx="41">
                  <c:v>0.39250000000000002</c:v>
                </c:pt>
                <c:pt idx="42">
                  <c:v>0.45500000000000002</c:v>
                </c:pt>
                <c:pt idx="43">
                  <c:v>0.51750000000000007</c:v>
                </c:pt>
                <c:pt idx="44">
                  <c:v>0.58000000000000007</c:v>
                </c:pt>
                <c:pt idx="45">
                  <c:v>0.64250000000000007</c:v>
                </c:pt>
                <c:pt idx="46">
                  <c:v>0.70500000000000007</c:v>
                </c:pt>
                <c:pt idx="47">
                  <c:v>0.76750000000000007</c:v>
                </c:pt>
                <c:pt idx="48">
                  <c:v>0.83000000000000007</c:v>
                </c:pt>
                <c:pt idx="49">
                  <c:v>0.89250000000000007</c:v>
                </c:pt>
                <c:pt idx="50">
                  <c:v>0.95500000000000007</c:v>
                </c:pt>
                <c:pt idx="51">
                  <c:v>1.0175000000000001</c:v>
                </c:pt>
                <c:pt idx="52">
                  <c:v>1.08</c:v>
                </c:pt>
                <c:pt idx="53">
                  <c:v>1.1425000000000001</c:v>
                </c:pt>
                <c:pt idx="54">
                  <c:v>1.2050000000000001</c:v>
                </c:pt>
                <c:pt idx="55">
                  <c:v>1.2675000000000001</c:v>
                </c:pt>
                <c:pt idx="56">
                  <c:v>1.33</c:v>
                </c:pt>
                <c:pt idx="57">
                  <c:v>1.3925000000000001</c:v>
                </c:pt>
                <c:pt idx="58">
                  <c:v>1.4550000000000001</c:v>
                </c:pt>
                <c:pt idx="59">
                  <c:v>1.5175000000000001</c:v>
                </c:pt>
                <c:pt idx="60">
                  <c:v>1.58</c:v>
                </c:pt>
                <c:pt idx="61">
                  <c:v>1.6425000000000001</c:v>
                </c:pt>
                <c:pt idx="62">
                  <c:v>1.7050000000000001</c:v>
                </c:pt>
                <c:pt idx="63">
                  <c:v>1.7675000000000001</c:v>
                </c:pt>
                <c:pt idx="64">
                  <c:v>1.83</c:v>
                </c:pt>
                <c:pt idx="65">
                  <c:v>1.8925000000000001</c:v>
                </c:pt>
                <c:pt idx="66">
                  <c:v>1.9550000000000001</c:v>
                </c:pt>
                <c:pt idx="67">
                  <c:v>2.0175000000000001</c:v>
                </c:pt>
                <c:pt idx="68">
                  <c:v>2.08</c:v>
                </c:pt>
                <c:pt idx="69">
                  <c:v>2.1425000000000001</c:v>
                </c:pt>
                <c:pt idx="70">
                  <c:v>2.2050000000000001</c:v>
                </c:pt>
                <c:pt idx="71">
                  <c:v>2.2675000000000001</c:v>
                </c:pt>
                <c:pt idx="72">
                  <c:v>2.33</c:v>
                </c:pt>
                <c:pt idx="73">
                  <c:v>2.3925000000000001</c:v>
                </c:pt>
                <c:pt idx="74">
                  <c:v>2.4550000000000001</c:v>
                </c:pt>
                <c:pt idx="75">
                  <c:v>2.5175000000000001</c:v>
                </c:pt>
                <c:pt idx="76">
                  <c:v>2.58</c:v>
                </c:pt>
                <c:pt idx="77">
                  <c:v>2.6425000000000001</c:v>
                </c:pt>
                <c:pt idx="78">
                  <c:v>2.7050000000000001</c:v>
                </c:pt>
                <c:pt idx="79">
                  <c:v>2.7675000000000001</c:v>
                </c:pt>
                <c:pt idx="80">
                  <c:v>2.83</c:v>
                </c:pt>
                <c:pt idx="81">
                  <c:v>2.8425000000000002</c:v>
                </c:pt>
                <c:pt idx="82">
                  <c:v>2.855</c:v>
                </c:pt>
                <c:pt idx="83">
                  <c:v>2.8675000000000002</c:v>
                </c:pt>
                <c:pt idx="84">
                  <c:v>2.88</c:v>
                </c:pt>
                <c:pt idx="85">
                  <c:v>2.8925000000000001</c:v>
                </c:pt>
                <c:pt idx="86">
                  <c:v>2.9050000000000002</c:v>
                </c:pt>
                <c:pt idx="87">
                  <c:v>2.9175</c:v>
                </c:pt>
                <c:pt idx="88">
                  <c:v>2.93</c:v>
                </c:pt>
                <c:pt idx="89">
                  <c:v>2.9424999999999999</c:v>
                </c:pt>
                <c:pt idx="90">
                  <c:v>2.9550000000000001</c:v>
                </c:pt>
                <c:pt idx="91">
                  <c:v>2.9675000000000002</c:v>
                </c:pt>
                <c:pt idx="92">
                  <c:v>2.98</c:v>
                </c:pt>
                <c:pt idx="93">
                  <c:v>2.9925000000000002</c:v>
                </c:pt>
                <c:pt idx="94">
                  <c:v>3.0049999999999999</c:v>
                </c:pt>
                <c:pt idx="95">
                  <c:v>3.0175000000000001</c:v>
                </c:pt>
                <c:pt idx="96">
                  <c:v>3.0300000000000002</c:v>
                </c:pt>
                <c:pt idx="97">
                  <c:v>3.0425</c:v>
                </c:pt>
                <c:pt idx="98">
                  <c:v>3.0550000000000002</c:v>
                </c:pt>
                <c:pt idx="99">
                  <c:v>3.0674999999999999</c:v>
                </c:pt>
                <c:pt idx="100">
                  <c:v>3.08</c:v>
                </c:pt>
                <c:pt idx="101">
                  <c:v>3.0925000000000002</c:v>
                </c:pt>
                <c:pt idx="102">
                  <c:v>3.105</c:v>
                </c:pt>
                <c:pt idx="103">
                  <c:v>3.1175000000000002</c:v>
                </c:pt>
                <c:pt idx="104">
                  <c:v>3.13</c:v>
                </c:pt>
                <c:pt idx="105">
                  <c:v>3.1425000000000001</c:v>
                </c:pt>
                <c:pt idx="106">
                  <c:v>3.1550000000000002</c:v>
                </c:pt>
                <c:pt idx="107">
                  <c:v>3.1675000000000004</c:v>
                </c:pt>
                <c:pt idx="108">
                  <c:v>3.18</c:v>
                </c:pt>
                <c:pt idx="109">
                  <c:v>3.1924999999999999</c:v>
                </c:pt>
                <c:pt idx="110">
                  <c:v>3.2050000000000001</c:v>
                </c:pt>
                <c:pt idx="111">
                  <c:v>3.2175000000000002</c:v>
                </c:pt>
                <c:pt idx="112">
                  <c:v>3.2300000000000004</c:v>
                </c:pt>
                <c:pt idx="113">
                  <c:v>3.2425000000000002</c:v>
                </c:pt>
                <c:pt idx="114">
                  <c:v>3.2550000000000003</c:v>
                </c:pt>
                <c:pt idx="115">
                  <c:v>3.2675000000000001</c:v>
                </c:pt>
                <c:pt idx="116">
                  <c:v>3.2800000000000002</c:v>
                </c:pt>
                <c:pt idx="117">
                  <c:v>3.2925000000000004</c:v>
                </c:pt>
                <c:pt idx="118">
                  <c:v>3.3050000000000002</c:v>
                </c:pt>
                <c:pt idx="119">
                  <c:v>3.3175000000000003</c:v>
                </c:pt>
                <c:pt idx="120">
                  <c:v>3.33</c:v>
                </c:pt>
              </c:numCache>
            </c:numRef>
          </c:xVal>
          <c:yVal>
            <c:numRef>
              <c:f>'General Room'!$F$91:$F$213</c:f>
              <c:numCache>
                <c:formatCode>0.00</c:formatCode>
                <c:ptCount val="123"/>
                <c:pt idx="0">
                  <c:v>0</c:v>
                </c:pt>
                <c:pt idx="1">
                  <c:v>6.2059463903245918E-2</c:v>
                </c:pt>
                <c:pt idx="2">
                  <c:v>0.11685889749010524</c:v>
                </c:pt>
                <c:pt idx="3">
                  <c:v>0.16524761586708658</c:v>
                </c:pt>
                <c:pt idx="4">
                  <c:v>0.20797557695915683</c:v>
                </c:pt>
                <c:pt idx="5">
                  <c:v>0.24570500481591839</c:v>
                </c:pt>
                <c:pt idx="6">
                  <c:v>0.27902065316457686</c:v>
                </c:pt>
                <c:pt idx="7">
                  <c:v>0.3084388682805147</c:v>
                </c:pt>
                <c:pt idx="8">
                  <c:v>0.33441559163737661</c:v>
                </c:pt>
                <c:pt idx="9">
                  <c:v>0.35735342636662765</c:v>
                </c:pt>
                <c:pt idx="10">
                  <c:v>0.37760787704689203</c:v>
                </c:pt>
                <c:pt idx="11">
                  <c:v>0.39549285953114161</c:v>
                </c:pt>
                <c:pt idx="12">
                  <c:v>0.41128556620640039</c:v>
                </c:pt>
                <c:pt idx="13">
                  <c:v>0.42523076209073563</c:v>
                </c:pt>
                <c:pt idx="14">
                  <c:v>0.43754457835106914</c:v>
                </c:pt>
                <c:pt idx="15">
                  <c:v>0.44841786203606798</c:v>
                </c:pt>
                <c:pt idx="16">
                  <c:v>0.4580191339403199</c:v>
                </c:pt>
                <c:pt idx="17">
                  <c:v>0.46649720044258169</c:v>
                </c:pt>
                <c:pt idx="18">
                  <c:v>0.47398345979796375</c:v>
                </c:pt>
                <c:pt idx="19">
                  <c:v>0.48059393862837801</c:v>
                </c:pt>
                <c:pt idx="20">
                  <c:v>0.48643109017402131</c:v>
                </c:pt>
                <c:pt idx="21">
                  <c:v>0.49158538217629527</c:v>
                </c:pt>
                <c:pt idx="22">
                  <c:v>0.49613669900214241</c:v>
                </c:pt>
                <c:pt idx="23">
                  <c:v>0.50015557974077729</c:v>
                </c:pt>
                <c:pt idx="24">
                  <c:v>0.50370431146159411</c:v>
                </c:pt>
                <c:pt idx="25">
                  <c:v>0.50683789457722761</c:v>
                </c:pt>
                <c:pt idx="26">
                  <c:v>0.50960489527355624</c:v>
                </c:pt>
                <c:pt idx="27">
                  <c:v>0.51204819821812653</c:v>
                </c:pt>
                <c:pt idx="28">
                  <c:v>0.51420567121293514</c:v>
                </c:pt>
                <c:pt idx="29">
                  <c:v>0.51611075209276336</c:v>
                </c:pt>
                <c:pt idx="30">
                  <c:v>0.51779296696517185</c:v>
                </c:pt>
                <c:pt idx="31">
                  <c:v>0.51927838782415803</c:v>
                </c:pt>
                <c:pt idx="32">
                  <c:v>0.52059003662984948</c:v>
                </c:pt>
                <c:pt idx="33">
                  <c:v>0.52174824211690995</c:v>
                </c:pt>
                <c:pt idx="34">
                  <c:v>0.52277095486169067</c:v>
                </c:pt>
                <c:pt idx="35">
                  <c:v>0.5236740254912311</c:v>
                </c:pt>
                <c:pt idx="36">
                  <c:v>0.52447145034596232</c:v>
                </c:pt>
                <c:pt idx="37">
                  <c:v>0.52517558840354339</c:v>
                </c:pt>
                <c:pt idx="38">
                  <c:v>0.52579735282584905</c:v>
                </c:pt>
                <c:pt idx="39">
                  <c:v>0.52634638009782042</c:v>
                </c:pt>
                <c:pt idx="40">
                  <c:v>0.52683117937959756</c:v>
                </c:pt>
                <c:pt idx="41">
                  <c:v>0.42113516423783115</c:v>
                </c:pt>
                <c:pt idx="42">
                  <c:v>0.37995143601000725</c:v>
                </c:pt>
                <c:pt idx="43">
                  <c:v>0.3639044784357946</c:v>
                </c:pt>
                <c:pt idx="44">
                  <c:v>0.35765189134693048</c:v>
                </c:pt>
                <c:pt idx="45">
                  <c:v>0.35521561362119786</c:v>
                </c:pt>
                <c:pt idx="46">
                  <c:v>0.35426633469512392</c:v>
                </c:pt>
                <c:pt idx="47">
                  <c:v>0.35389645466462893</c:v>
                </c:pt>
                <c:pt idx="48">
                  <c:v>0.35375233344461543</c:v>
                </c:pt>
                <c:pt idx="49">
                  <c:v>0.35369617759854177</c:v>
                </c:pt>
                <c:pt idx="50">
                  <c:v>0.35367429685781565</c:v>
                </c:pt>
                <c:pt idx="51">
                  <c:v>0.35366577117708603</c:v>
                </c:pt>
                <c:pt idx="52">
                  <c:v>0.35366244920399503</c:v>
                </c:pt>
                <c:pt idx="53">
                  <c:v>0.35366115481993737</c:v>
                </c:pt>
                <c:pt idx="54">
                  <c:v>0.35366065047205653</c:v>
                </c:pt>
                <c:pt idx="55">
                  <c:v>0.35366045395635975</c:v>
                </c:pt>
                <c:pt idx="56">
                  <c:v>0.35366037738536477</c:v>
                </c:pt>
                <c:pt idx="57">
                  <c:v>0.35366034755000109</c:v>
                </c:pt>
                <c:pt idx="58">
                  <c:v>0.35366033592485607</c:v>
                </c:pt>
                <c:pt idx="59">
                  <c:v>0.35366033139519792</c:v>
                </c:pt>
                <c:pt idx="60">
                  <c:v>0.35366032963024768</c:v>
                </c:pt>
                <c:pt idx="61">
                  <c:v>0.35366032894254684</c:v>
                </c:pt>
                <c:pt idx="62">
                  <c:v>0.35366032867458896</c:v>
                </c:pt>
                <c:pt idx="63">
                  <c:v>0.35366032857018104</c:v>
                </c:pt>
                <c:pt idx="64">
                  <c:v>0.35366032852949919</c:v>
                </c:pt>
                <c:pt idx="65">
                  <c:v>0.35366032851364781</c:v>
                </c:pt>
                <c:pt idx="66">
                  <c:v>0.35366032850747137</c:v>
                </c:pt>
                <c:pt idx="67">
                  <c:v>0.35366032850506479</c:v>
                </c:pt>
                <c:pt idx="68">
                  <c:v>0.3536603285041271</c:v>
                </c:pt>
                <c:pt idx="69">
                  <c:v>0.35366032850376172</c:v>
                </c:pt>
                <c:pt idx="70">
                  <c:v>0.35366032850361934</c:v>
                </c:pt>
                <c:pt idx="71">
                  <c:v>0.35366032850356388</c:v>
                </c:pt>
                <c:pt idx="72">
                  <c:v>0.35366032850354223</c:v>
                </c:pt>
                <c:pt idx="73">
                  <c:v>0.35366032850353385</c:v>
                </c:pt>
                <c:pt idx="74">
                  <c:v>0.35366032850353057</c:v>
                </c:pt>
                <c:pt idx="75">
                  <c:v>0.3536603285035293</c:v>
                </c:pt>
                <c:pt idx="76">
                  <c:v>0.35366032850352874</c:v>
                </c:pt>
                <c:pt idx="77">
                  <c:v>0.35366032850352863</c:v>
                </c:pt>
                <c:pt idx="78">
                  <c:v>0.35366032850352852</c:v>
                </c:pt>
                <c:pt idx="79">
                  <c:v>0.35366032850352846</c:v>
                </c:pt>
                <c:pt idx="80">
                  <c:v>0.35366032850352846</c:v>
                </c:pt>
                <c:pt idx="81">
                  <c:v>0.24814141443596874</c:v>
                </c:pt>
                <c:pt idx="82">
                  <c:v>0.17410536776580771</c:v>
                </c:pt>
                <c:pt idx="83">
                  <c:v>0.12215888731741366</c:v>
                </c:pt>
                <c:pt idx="84">
                  <c:v>8.5711278992279524E-2</c:v>
                </c:pt>
                <c:pt idx="85">
                  <c:v>6.0138263435583435E-2</c:v>
                </c:pt>
                <c:pt idx="86">
                  <c:v>4.2195271982505354E-2</c:v>
                </c:pt>
                <c:pt idx="87">
                  <c:v>2.9605792983774883E-2</c:v>
                </c:pt>
                <c:pt idx="88">
                  <c:v>2.0772540074194622E-2</c:v>
                </c:pt>
                <c:pt idx="89">
                  <c:v>1.4574796944993135E-2</c:v>
                </c:pt>
                <c:pt idx="90">
                  <c:v>1.0226226798891723E-2</c:v>
                </c:pt>
                <c:pt idx="91">
                  <c:v>7.1751061052206331E-3</c:v>
                </c:pt>
                <c:pt idx="92">
                  <c:v>5.0343248427419749E-3</c:v>
                </c:pt>
                <c:pt idx="93">
                  <c:v>3.5322720320203112E-3</c:v>
                </c:pt>
                <c:pt idx="94">
                  <c:v>2.4783751740178241E-3</c:v>
                </c:pt>
                <c:pt idx="95">
                  <c:v>1.7389214215403218E-3</c:v>
                </c:pt>
                <c:pt idx="96">
                  <c:v>1.2200928019262293E-3</c:v>
                </c:pt>
                <c:pt idx="97">
                  <c:v>8.5606308995468271E-4</c:v>
                </c:pt>
                <c:pt idx="98">
                  <c:v>6.0064612529946648E-4</c:v>
                </c:pt>
                <c:pt idx="99">
                  <c:v>4.2143595731520265E-4</c:v>
                </c:pt>
                <c:pt idx="100">
                  <c:v>2.9569534978625016E-4</c:v>
                </c:pt>
                <c:pt idx="101">
                  <c:v>2.0747100091371025E-4</c:v>
                </c:pt>
                <c:pt idx="102">
                  <c:v>1.4556947294319038E-4</c:v>
                </c:pt>
                <c:pt idx="103">
                  <c:v>1.021370281130114E-4</c:v>
                </c:pt>
                <c:pt idx="104">
                  <c:v>7.1663188035510917E-5</c:v>
                </c:pt>
                <c:pt idx="105">
                  <c:v>5.0281593407344992E-5</c:v>
                </c:pt>
                <c:pt idx="106">
                  <c:v>3.5279460834602404E-5</c:v>
                </c:pt>
                <c:pt idx="107">
                  <c:v>2.4753399254814263E-5</c:v>
                </c:pt>
                <c:pt idx="108">
                  <c:v>1.736791776781539E-5</c:v>
                </c:pt>
                <c:pt idx="109">
                  <c:v>1.2185985629061894E-5</c:v>
                </c:pt>
                <c:pt idx="110">
                  <c:v>8.5501467554669023E-6</c:v>
                </c:pt>
                <c:pt idx="111">
                  <c:v>5.9991051824052691E-6</c:v>
                </c:pt>
                <c:pt idx="112">
                  <c:v>4.2091982768074024E-6</c:v>
                </c:pt>
                <c:pt idx="113">
                  <c:v>2.9533321378397385E-6</c:v>
                </c:pt>
                <c:pt idx="114">
                  <c:v>2.072169126471433E-6</c:v>
                </c:pt>
                <c:pt idx="115">
                  <c:v>1.453911950398577E-6</c:v>
                </c:pt>
                <c:pt idx="116">
                  <c:v>1.0201194161749518E-6</c:v>
                </c:pt>
                <c:pt idx="117">
                  <c:v>7.1575422636277232E-7</c:v>
                </c:pt>
                <c:pt idx="118">
                  <c:v>5.0220013895736958E-7</c:v>
                </c:pt>
                <c:pt idx="119">
                  <c:v>3.5236254328587576E-7</c:v>
                </c:pt>
                <c:pt idx="120">
                  <c:v>2.4723083941924287E-7</c:v>
                </c:pt>
              </c:numCache>
            </c:numRef>
          </c:yVal>
          <c:smooth val="0"/>
          <c:extLst>
            <c:ext xmlns:c16="http://schemas.microsoft.com/office/drawing/2014/chart" uri="{C3380CC4-5D6E-409C-BE32-E72D297353CC}">
              <c16:uniqueId val="{00000000-EA53-40F8-B204-F75B89FADD27}"/>
            </c:ext>
          </c:extLst>
        </c:ser>
        <c:ser>
          <c:idx val="1"/>
          <c:order val="1"/>
          <c:tx>
            <c:v>Predicted Concentrations without Deposition</c:v>
          </c:tx>
          <c:spPr>
            <a:ln w="25400" cap="rnd">
              <a:solidFill>
                <a:schemeClr val="accent2"/>
              </a:solidFill>
              <a:prstDash val="sysDash"/>
              <a:round/>
            </a:ln>
            <a:effectLst/>
          </c:spPr>
          <c:marker>
            <c:symbol val="none"/>
          </c:marker>
          <c:xVal>
            <c:numRef>
              <c:f>'General Room'!$C$91:$C$213</c:f>
              <c:numCache>
                <c:formatCode>0.00</c:formatCode>
                <c:ptCount val="123"/>
                <c:pt idx="0">
                  <c:v>0</c:v>
                </c:pt>
                <c:pt idx="1">
                  <c:v>8.2500000000000004E-3</c:v>
                </c:pt>
                <c:pt idx="2">
                  <c:v>1.6500000000000001E-2</c:v>
                </c:pt>
                <c:pt idx="3">
                  <c:v>2.4750000000000001E-2</c:v>
                </c:pt>
                <c:pt idx="4">
                  <c:v>3.3000000000000002E-2</c:v>
                </c:pt>
                <c:pt idx="5">
                  <c:v>4.1250000000000002E-2</c:v>
                </c:pt>
                <c:pt idx="6">
                  <c:v>4.9500000000000002E-2</c:v>
                </c:pt>
                <c:pt idx="7">
                  <c:v>5.7750000000000003E-2</c:v>
                </c:pt>
                <c:pt idx="8">
                  <c:v>6.6000000000000003E-2</c:v>
                </c:pt>
                <c:pt idx="9">
                  <c:v>7.425000000000001E-2</c:v>
                </c:pt>
                <c:pt idx="10">
                  <c:v>8.2500000000000018E-2</c:v>
                </c:pt>
                <c:pt idx="11">
                  <c:v>9.0750000000000025E-2</c:v>
                </c:pt>
                <c:pt idx="12">
                  <c:v>9.9000000000000032E-2</c:v>
                </c:pt>
                <c:pt idx="13">
                  <c:v>0.10725000000000004</c:v>
                </c:pt>
                <c:pt idx="14">
                  <c:v>0.11550000000000005</c:v>
                </c:pt>
                <c:pt idx="15">
                  <c:v>0.12375000000000005</c:v>
                </c:pt>
                <c:pt idx="16">
                  <c:v>0.13200000000000006</c:v>
                </c:pt>
                <c:pt idx="17">
                  <c:v>0.14025000000000007</c:v>
                </c:pt>
                <c:pt idx="18">
                  <c:v>0.14850000000000008</c:v>
                </c:pt>
                <c:pt idx="19">
                  <c:v>0.15675000000000008</c:v>
                </c:pt>
                <c:pt idx="20">
                  <c:v>0.16500000000000009</c:v>
                </c:pt>
                <c:pt idx="21">
                  <c:v>0.1732500000000001</c:v>
                </c:pt>
                <c:pt idx="22">
                  <c:v>0.18150000000000011</c:v>
                </c:pt>
                <c:pt idx="23">
                  <c:v>0.18975000000000011</c:v>
                </c:pt>
                <c:pt idx="24">
                  <c:v>0.19800000000000012</c:v>
                </c:pt>
                <c:pt idx="25">
                  <c:v>0.20625000000000013</c:v>
                </c:pt>
                <c:pt idx="26">
                  <c:v>0.21450000000000014</c:v>
                </c:pt>
                <c:pt idx="27">
                  <c:v>0.22275000000000014</c:v>
                </c:pt>
                <c:pt idx="28">
                  <c:v>0.23100000000000015</c:v>
                </c:pt>
                <c:pt idx="29">
                  <c:v>0.23925000000000016</c:v>
                </c:pt>
                <c:pt idx="30">
                  <c:v>0.24750000000000016</c:v>
                </c:pt>
                <c:pt idx="31">
                  <c:v>0.25575000000000014</c:v>
                </c:pt>
                <c:pt idx="32">
                  <c:v>0.26400000000000012</c:v>
                </c:pt>
                <c:pt idx="33">
                  <c:v>0.2722500000000001</c:v>
                </c:pt>
                <c:pt idx="34">
                  <c:v>0.28050000000000008</c:v>
                </c:pt>
                <c:pt idx="35">
                  <c:v>0.28875000000000006</c:v>
                </c:pt>
                <c:pt idx="36">
                  <c:v>0.29700000000000004</c:v>
                </c:pt>
                <c:pt idx="37">
                  <c:v>0.30525000000000002</c:v>
                </c:pt>
                <c:pt idx="38">
                  <c:v>0.3135</c:v>
                </c:pt>
                <c:pt idx="39">
                  <c:v>0.32174999999999998</c:v>
                </c:pt>
                <c:pt idx="40">
                  <c:v>0.32999999999999996</c:v>
                </c:pt>
                <c:pt idx="41">
                  <c:v>0.39250000000000002</c:v>
                </c:pt>
                <c:pt idx="42">
                  <c:v>0.45500000000000002</c:v>
                </c:pt>
                <c:pt idx="43">
                  <c:v>0.51750000000000007</c:v>
                </c:pt>
                <c:pt idx="44">
                  <c:v>0.58000000000000007</c:v>
                </c:pt>
                <c:pt idx="45">
                  <c:v>0.64250000000000007</c:v>
                </c:pt>
                <c:pt idx="46">
                  <c:v>0.70500000000000007</c:v>
                </c:pt>
                <c:pt idx="47">
                  <c:v>0.76750000000000007</c:v>
                </c:pt>
                <c:pt idx="48">
                  <c:v>0.83000000000000007</c:v>
                </c:pt>
                <c:pt idx="49">
                  <c:v>0.89250000000000007</c:v>
                </c:pt>
                <c:pt idx="50">
                  <c:v>0.95500000000000007</c:v>
                </c:pt>
                <c:pt idx="51">
                  <c:v>1.0175000000000001</c:v>
                </c:pt>
                <c:pt idx="52">
                  <c:v>1.08</c:v>
                </c:pt>
                <c:pt idx="53">
                  <c:v>1.1425000000000001</c:v>
                </c:pt>
                <c:pt idx="54">
                  <c:v>1.2050000000000001</c:v>
                </c:pt>
                <c:pt idx="55">
                  <c:v>1.2675000000000001</c:v>
                </c:pt>
                <c:pt idx="56">
                  <c:v>1.33</c:v>
                </c:pt>
                <c:pt idx="57">
                  <c:v>1.3925000000000001</c:v>
                </c:pt>
                <c:pt idx="58">
                  <c:v>1.4550000000000001</c:v>
                </c:pt>
                <c:pt idx="59">
                  <c:v>1.5175000000000001</c:v>
                </c:pt>
                <c:pt idx="60">
                  <c:v>1.58</c:v>
                </c:pt>
                <c:pt idx="61">
                  <c:v>1.6425000000000001</c:v>
                </c:pt>
                <c:pt idx="62">
                  <c:v>1.7050000000000001</c:v>
                </c:pt>
                <c:pt idx="63">
                  <c:v>1.7675000000000001</c:v>
                </c:pt>
                <c:pt idx="64">
                  <c:v>1.83</c:v>
                </c:pt>
                <c:pt idx="65">
                  <c:v>1.8925000000000001</c:v>
                </c:pt>
                <c:pt idx="66">
                  <c:v>1.9550000000000001</c:v>
                </c:pt>
                <c:pt idx="67">
                  <c:v>2.0175000000000001</c:v>
                </c:pt>
                <c:pt idx="68">
                  <c:v>2.08</c:v>
                </c:pt>
                <c:pt idx="69">
                  <c:v>2.1425000000000001</c:v>
                </c:pt>
                <c:pt idx="70">
                  <c:v>2.2050000000000001</c:v>
                </c:pt>
                <c:pt idx="71">
                  <c:v>2.2675000000000001</c:v>
                </c:pt>
                <c:pt idx="72">
                  <c:v>2.33</c:v>
                </c:pt>
                <c:pt idx="73">
                  <c:v>2.3925000000000001</c:v>
                </c:pt>
                <c:pt idx="74">
                  <c:v>2.4550000000000001</c:v>
                </c:pt>
                <c:pt idx="75">
                  <c:v>2.5175000000000001</c:v>
                </c:pt>
                <c:pt idx="76">
                  <c:v>2.58</c:v>
                </c:pt>
                <c:pt idx="77">
                  <c:v>2.6425000000000001</c:v>
                </c:pt>
                <c:pt idx="78">
                  <c:v>2.7050000000000001</c:v>
                </c:pt>
                <c:pt idx="79">
                  <c:v>2.7675000000000001</c:v>
                </c:pt>
                <c:pt idx="80">
                  <c:v>2.83</c:v>
                </c:pt>
                <c:pt idx="81">
                  <c:v>2.8425000000000002</c:v>
                </c:pt>
                <c:pt idx="82">
                  <c:v>2.855</c:v>
                </c:pt>
                <c:pt idx="83">
                  <c:v>2.8675000000000002</c:v>
                </c:pt>
                <c:pt idx="84">
                  <c:v>2.88</c:v>
                </c:pt>
                <c:pt idx="85">
                  <c:v>2.8925000000000001</c:v>
                </c:pt>
                <c:pt idx="86">
                  <c:v>2.9050000000000002</c:v>
                </c:pt>
                <c:pt idx="87">
                  <c:v>2.9175</c:v>
                </c:pt>
                <c:pt idx="88">
                  <c:v>2.93</c:v>
                </c:pt>
                <c:pt idx="89">
                  <c:v>2.9424999999999999</c:v>
                </c:pt>
                <c:pt idx="90">
                  <c:v>2.9550000000000001</c:v>
                </c:pt>
                <c:pt idx="91">
                  <c:v>2.9675000000000002</c:v>
                </c:pt>
                <c:pt idx="92">
                  <c:v>2.98</c:v>
                </c:pt>
                <c:pt idx="93">
                  <c:v>2.9925000000000002</c:v>
                </c:pt>
                <c:pt idx="94">
                  <c:v>3.0049999999999999</c:v>
                </c:pt>
                <c:pt idx="95">
                  <c:v>3.0175000000000001</c:v>
                </c:pt>
                <c:pt idx="96">
                  <c:v>3.0300000000000002</c:v>
                </c:pt>
                <c:pt idx="97">
                  <c:v>3.0425</c:v>
                </c:pt>
                <c:pt idx="98">
                  <c:v>3.0550000000000002</c:v>
                </c:pt>
                <c:pt idx="99">
                  <c:v>3.0674999999999999</c:v>
                </c:pt>
                <c:pt idx="100">
                  <c:v>3.08</c:v>
                </c:pt>
                <c:pt idx="101">
                  <c:v>3.0925000000000002</c:v>
                </c:pt>
                <c:pt idx="102">
                  <c:v>3.105</c:v>
                </c:pt>
                <c:pt idx="103">
                  <c:v>3.1175000000000002</c:v>
                </c:pt>
                <c:pt idx="104">
                  <c:v>3.13</c:v>
                </c:pt>
                <c:pt idx="105">
                  <c:v>3.1425000000000001</c:v>
                </c:pt>
                <c:pt idx="106">
                  <c:v>3.1550000000000002</c:v>
                </c:pt>
                <c:pt idx="107">
                  <c:v>3.1675000000000004</c:v>
                </c:pt>
                <c:pt idx="108">
                  <c:v>3.18</c:v>
                </c:pt>
                <c:pt idx="109">
                  <c:v>3.1924999999999999</c:v>
                </c:pt>
                <c:pt idx="110">
                  <c:v>3.2050000000000001</c:v>
                </c:pt>
                <c:pt idx="111">
                  <c:v>3.2175000000000002</c:v>
                </c:pt>
                <c:pt idx="112">
                  <c:v>3.2300000000000004</c:v>
                </c:pt>
                <c:pt idx="113">
                  <c:v>3.2425000000000002</c:v>
                </c:pt>
                <c:pt idx="114">
                  <c:v>3.2550000000000003</c:v>
                </c:pt>
                <c:pt idx="115">
                  <c:v>3.2675000000000001</c:v>
                </c:pt>
                <c:pt idx="116">
                  <c:v>3.2800000000000002</c:v>
                </c:pt>
                <c:pt idx="117">
                  <c:v>3.2925000000000004</c:v>
                </c:pt>
                <c:pt idx="118">
                  <c:v>3.3050000000000002</c:v>
                </c:pt>
                <c:pt idx="119">
                  <c:v>3.3175000000000003</c:v>
                </c:pt>
                <c:pt idx="120">
                  <c:v>3.33</c:v>
                </c:pt>
              </c:numCache>
            </c:numRef>
          </c:xVal>
          <c:yVal>
            <c:numRef>
              <c:f>'General Room'!$E$91:$E$213</c:f>
              <c:numCache>
                <c:formatCode>0.00</c:formatCode>
                <c:ptCount val="123"/>
                <c:pt idx="0">
                  <c:v>0</c:v>
                </c:pt>
                <c:pt idx="1">
                  <c:v>6.5954645789730634E-2</c:v>
                </c:pt>
                <c:pt idx="2">
                  <c:v>0.13181866626068126</c:v>
                </c:pt>
                <c:pt idx="3">
                  <c:v>0.19759218593704017</c:v>
                </c:pt>
                <c:pt idx="4">
                  <c:v>0.26327532917188451</c:v>
                </c:pt>
                <c:pt idx="5">
                  <c:v>0.32886822014743083</c:v>
                </c:pt>
                <c:pt idx="6">
                  <c:v>0.39437098287525879</c:v>
                </c:pt>
                <c:pt idx="7">
                  <c:v>0.45978374119654569</c:v>
                </c:pt>
                <c:pt idx="8">
                  <c:v>0.52510661878230092</c:v>
                </c:pt>
                <c:pt idx="9">
                  <c:v>0.59033973913362192</c:v>
                </c:pt>
                <c:pt idx="10">
                  <c:v>0.65548322558188576</c:v>
                </c:pt>
                <c:pt idx="11">
                  <c:v>0.72053720128902643</c:v>
                </c:pt>
                <c:pt idx="12">
                  <c:v>0.78550178924772662</c:v>
                </c:pt>
                <c:pt idx="13">
                  <c:v>0.85037711228168422</c:v>
                </c:pt>
                <c:pt idx="14">
                  <c:v>0.91516329304582011</c:v>
                </c:pt>
                <c:pt idx="15">
                  <c:v>0.97986045402653932</c:v>
                </c:pt>
                <c:pt idx="16">
                  <c:v>1.0444687175419174</c:v>
                </c:pt>
                <c:pt idx="17">
                  <c:v>1.1089882057419833</c:v>
                </c:pt>
                <c:pt idx="18">
                  <c:v>1.1734190406089053</c:v>
                </c:pt>
                <c:pt idx="19">
                  <c:v>1.2377613439572526</c:v>
                </c:pt>
                <c:pt idx="20">
                  <c:v>1.302015237434208</c:v>
                </c:pt>
                <c:pt idx="21">
                  <c:v>1.366180842519819</c:v>
                </c:pt>
                <c:pt idx="22">
                  <c:v>1.4302582805271891</c:v>
                </c:pt>
                <c:pt idx="23">
                  <c:v>1.4942476726027498</c:v>
                </c:pt>
                <c:pt idx="24">
                  <c:v>1.5581491397264633</c:v>
                </c:pt>
                <c:pt idx="25">
                  <c:v>1.6219628027120618</c:v>
                </c:pt>
                <c:pt idx="26">
                  <c:v>1.6856887822072719</c:v>
                </c:pt>
                <c:pt idx="27">
                  <c:v>1.749327198694038</c:v>
                </c:pt>
                <c:pt idx="28">
                  <c:v>1.8128781724887622</c:v>
                </c:pt>
                <c:pt idx="29">
                  <c:v>1.8763418237425229</c:v>
                </c:pt>
                <c:pt idx="30">
                  <c:v>1.939718272441304</c:v>
                </c:pt>
                <c:pt idx="31">
                  <c:v>2.0030076384062236</c:v>
                </c:pt>
                <c:pt idx="32">
                  <c:v>2.066210041293759</c:v>
                </c:pt>
                <c:pt idx="33">
                  <c:v>2.129325600595974</c:v>
                </c:pt>
                <c:pt idx="34">
                  <c:v>2.192354435640739</c:v>
                </c:pt>
                <c:pt idx="35">
                  <c:v>2.2552966655919593</c:v>
                </c:pt>
                <c:pt idx="36">
                  <c:v>2.3181524094498154</c:v>
                </c:pt>
                <c:pt idx="37">
                  <c:v>2.380921786050965</c:v>
                </c:pt>
                <c:pt idx="38">
                  <c:v>2.4436049140687728</c:v>
                </c:pt>
                <c:pt idx="39">
                  <c:v>2.5062019120135548</c:v>
                </c:pt>
                <c:pt idx="40">
                  <c:v>2.5687128982327763</c:v>
                </c:pt>
                <c:pt idx="41">
                  <c:v>2.8736975858865965</c:v>
                </c:pt>
                <c:pt idx="42">
                  <c:v>3.1755218388852247</c:v>
                </c:pt>
                <c:pt idx="43">
                  <c:v>3.4742184075522458</c:v>
                </c:pt>
                <c:pt idx="44">
                  <c:v>3.7698197028327156</c:v>
                </c:pt>
                <c:pt idx="45">
                  <c:v>4.0623577998099822</c:v>
                </c:pt>
                <c:pt idx="46">
                  <c:v>4.3518644411861063</c:v>
                </c:pt>
                <c:pt idx="47">
                  <c:v>4.6383710407261933</c:v>
                </c:pt>
                <c:pt idx="48">
                  <c:v>4.9219086866670212</c:v>
                </c:pt>
                <c:pt idx="49">
                  <c:v>5.2025081450903858</c:v>
                </c:pt>
                <c:pt idx="50">
                  <c:v>5.4801998632614426</c:v>
                </c:pt>
                <c:pt idx="51">
                  <c:v>5.7550139729324838</c:v>
                </c:pt>
                <c:pt idx="52">
                  <c:v>6.0269802936124686</c:v>
                </c:pt>
                <c:pt idx="53">
                  <c:v>6.2961283358026954</c:v>
                </c:pt>
                <c:pt idx="54">
                  <c:v>6.5624873041988954</c:v>
                </c:pt>
                <c:pt idx="55">
                  <c:v>6.8260861008601905</c:v>
                </c:pt>
                <c:pt idx="56">
                  <c:v>7.0869533283451993</c:v>
                </c:pt>
                <c:pt idx="57">
                  <c:v>7.3451172928156279</c:v>
                </c:pt>
                <c:pt idx="58">
                  <c:v>7.6006060071077268</c:v>
                </c:pt>
                <c:pt idx="59">
                  <c:v>7.853447193771899</c:v>
                </c:pt>
                <c:pt idx="60">
                  <c:v>8.103668288080808</c:v>
                </c:pt>
                <c:pt idx="61">
                  <c:v>8.3512964410063439</c:v>
                </c:pt>
                <c:pt idx="62">
                  <c:v>8.5963585221656942</c:v>
                </c:pt>
                <c:pt idx="63">
                  <c:v>8.8388811227369306</c:v>
                </c:pt>
                <c:pt idx="64">
                  <c:v>9.0788905583443462</c:v>
                </c:pt>
                <c:pt idx="65">
                  <c:v>9.3164128719139292</c:v>
                </c:pt>
                <c:pt idx="66">
                  <c:v>9.5514738364992038</c:v>
                </c:pt>
                <c:pt idx="67">
                  <c:v>9.7840989580778217</c:v>
                </c:pt>
                <c:pt idx="68">
                  <c:v>10.014313478319171</c:v>
                </c:pt>
                <c:pt idx="69">
                  <c:v>10.242142377323288</c:v>
                </c:pt>
                <c:pt idx="70">
                  <c:v>10.467610376331384</c:v>
                </c:pt>
                <c:pt idx="71">
                  <c:v>10.690741940408328</c:v>
                </c:pt>
                <c:pt idx="72">
                  <c:v>10.911561281097269</c:v>
                </c:pt>
                <c:pt idx="73">
                  <c:v>11.130092359046799</c:v>
                </c:pt>
                <c:pt idx="74">
                  <c:v>11.346358886610862</c:v>
                </c:pt>
                <c:pt idx="75">
                  <c:v>11.560384330421737</c:v>
                </c:pt>
                <c:pt idx="76">
                  <c:v>11.772191913936362</c:v>
                </c:pt>
                <c:pt idx="77">
                  <c:v>11.981804619956243</c:v>
                </c:pt>
                <c:pt idx="78">
                  <c:v>12.189245193121295</c:v>
                </c:pt>
                <c:pt idx="79">
                  <c:v>12.394536142377794</c:v>
                </c:pt>
                <c:pt idx="80">
                  <c:v>12.597699743420785</c:v>
                </c:pt>
                <c:pt idx="81">
                  <c:v>10.650401282767399</c:v>
                </c:pt>
                <c:pt idx="82">
                  <c:v>9.004107876377466</c:v>
                </c:pt>
                <c:pt idx="83">
                  <c:v>7.6122914524002301</c:v>
                </c:pt>
                <c:pt idx="84">
                  <c:v>6.435616049015934</c:v>
                </c:pt>
                <c:pt idx="85">
                  <c:v>5.4408260888765927</c:v>
                </c:pt>
                <c:pt idx="86">
                  <c:v>4.5998064993213319</c:v>
                </c:pt>
                <c:pt idx="87">
                  <c:v>3.8887881151826087</c:v>
                </c:pt>
                <c:pt idx="88">
                  <c:v>3.2876759070227721</c:v>
                </c:pt>
                <c:pt idx="89">
                  <c:v>2.7794810489721034</c:v>
                </c:pt>
                <c:pt idx="90">
                  <c:v>2.3498407750875541</c:v>
                </c:pt>
                <c:pt idx="91">
                  <c:v>1.9866124542587209</c:v>
                </c:pt>
                <c:pt idx="92">
                  <c:v>1.6795304112759757</c:v>
                </c:pt>
                <c:pt idx="93">
                  <c:v>1.4199157950277743</c:v>
                </c:pt>
                <c:pt idx="94">
                  <c:v>1.2004312940291655</c:v>
                </c:pt>
                <c:pt idx="95">
                  <c:v>1.0148737669731671</c:v>
                </c:pt>
                <c:pt idx="96">
                  <c:v>0.85799892756318119</c:v>
                </c:pt>
                <c:pt idx="97">
                  <c:v>0.72537312881300753</c:v>
                </c:pt>
                <c:pt idx="98">
                  <c:v>0.61324805789483505</c:v>
                </c:pt>
                <c:pt idx="99">
                  <c:v>0.51845480012085488</c:v>
                </c:pt>
                <c:pt idx="100">
                  <c:v>0.43831427806078899</c:v>
                </c:pt>
                <c:pt idx="101">
                  <c:v>0.37056153459697261</c:v>
                </c:pt>
                <c:pt idx="102">
                  <c:v>0.31328171998042742</c:v>
                </c:pt>
                <c:pt idx="103">
                  <c:v>0.26485597373359099</c:v>
                </c:pt>
                <c:pt idx="104">
                  <c:v>0.22391567189669173</c:v>
                </c:pt>
                <c:pt idx="105">
                  <c:v>0.18930374653878537</c:v>
                </c:pt>
                <c:pt idx="106">
                  <c:v>0.16004198433307662</c:v>
                </c:pt>
                <c:pt idx="107">
                  <c:v>0.13530337997838288</c:v>
                </c:pt>
                <c:pt idx="108">
                  <c:v>0.11438876311027513</c:v>
                </c:pt>
                <c:pt idx="109">
                  <c:v>9.6707038124170794E-2</c:v>
                </c:pt>
                <c:pt idx="110">
                  <c:v>8.1758478441924368E-2</c:v>
                </c:pt>
                <c:pt idx="111">
                  <c:v>6.9120603079124932E-2</c:v>
                </c:pt>
                <c:pt idx="112">
                  <c:v>5.8436236352119204E-2</c:v>
                </c:pt>
                <c:pt idx="113">
                  <c:v>4.9403413264373523E-2</c:v>
                </c:pt>
                <c:pt idx="114">
                  <c:v>4.1766845274968926E-2</c:v>
                </c:pt>
                <c:pt idx="115">
                  <c:v>3.5310705252043564E-2</c:v>
                </c:pt>
                <c:pt idx="116">
                  <c:v>2.9852527697224449E-2</c:v>
                </c:pt>
                <c:pt idx="117">
                  <c:v>2.5238051847236251E-2</c:v>
                </c:pt>
                <c:pt idx="118">
                  <c:v>2.1336861906772694E-2</c:v>
                </c:pt>
                <c:pt idx="119">
                  <c:v>1.8038701195494302E-2</c:v>
                </c:pt>
                <c:pt idx="120">
                  <c:v>1.5250356038393902E-2</c:v>
                </c:pt>
              </c:numCache>
            </c:numRef>
          </c:yVal>
          <c:smooth val="0"/>
          <c:extLst>
            <c:ext xmlns:c16="http://schemas.microsoft.com/office/drawing/2014/chart" uri="{C3380CC4-5D6E-409C-BE32-E72D297353CC}">
              <c16:uniqueId val="{00000001-EA53-40F8-B204-F75B89FADD27}"/>
            </c:ext>
          </c:extLst>
        </c:ser>
        <c:dLbls>
          <c:showLegendKey val="0"/>
          <c:showVal val="0"/>
          <c:showCatName val="0"/>
          <c:showSerName val="0"/>
          <c:showPercent val="0"/>
          <c:showBubbleSize val="0"/>
        </c:dLbls>
        <c:axId val="516267432"/>
        <c:axId val="516267760"/>
      </c:scatterChart>
      <c:valAx>
        <c:axId val="5162674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Time</a:t>
                </a:r>
                <a:r>
                  <a:rPr lang="en-US" baseline="0"/>
                  <a:t> (h)</a:t>
                </a:r>
                <a:endParaRPr lang="en-US"/>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16267760"/>
        <c:crosses val="autoZero"/>
        <c:crossBetween val="midCat"/>
      </c:valAx>
      <c:valAx>
        <c:axId val="516267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Hydrogen Peroxide Concentration (g m</a:t>
                </a:r>
                <a:r>
                  <a:rPr lang="en-US" baseline="30000"/>
                  <a:t>-3</a:t>
                </a:r>
                <a:r>
                  <a:rPr lang="en-US"/>
                  <a:t>)</a:t>
                </a:r>
              </a:p>
            </c:rich>
          </c:tx>
          <c:layout>
            <c:manualLayout>
              <c:xMode val="edge"/>
              <c:yMode val="edge"/>
              <c:x val="2.1915953908814463E-2"/>
              <c:y val="0.1638908834499833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16267432"/>
        <c:crosses val="autoZero"/>
        <c:crossBetween val="midCat"/>
      </c:valAx>
      <c:spPr>
        <a:noFill/>
        <a:ln>
          <a:noFill/>
        </a:ln>
        <a:effectLst/>
      </c:spPr>
    </c:plotArea>
    <c:legend>
      <c:legendPos val="b"/>
      <c:layout>
        <c:manualLayout>
          <c:xMode val="edge"/>
          <c:yMode val="edge"/>
          <c:x val="5.6101670529933659E-2"/>
          <c:y val="0.87467499465844101"/>
          <c:w val="0.89999991999724793"/>
          <c:h val="4.4944262210383369E-2"/>
        </c:manualLayout>
      </c:layout>
      <c:overlay val="0"/>
      <c:spPr>
        <a:solidFill>
          <a:schemeClr val="bg1"/>
        </a:solid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prstDash val="solid"/>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46543042122933"/>
          <c:y val="5.0925792737736196E-2"/>
          <c:w val="0.79054288226360803"/>
          <c:h val="0.72909417531515186"/>
        </c:manualLayout>
      </c:layout>
      <c:scatterChart>
        <c:scatterStyle val="lineMarker"/>
        <c:varyColors val="0"/>
        <c:ser>
          <c:idx val="0"/>
          <c:order val="0"/>
          <c:tx>
            <c:v>Predicted Concentrations with Deposition</c:v>
          </c:tx>
          <c:spPr>
            <a:ln w="19050" cap="rnd">
              <a:solidFill>
                <a:schemeClr val="accent1"/>
              </a:solidFill>
              <a:round/>
            </a:ln>
            <a:effectLst/>
          </c:spPr>
          <c:marker>
            <c:symbol val="none"/>
          </c:marker>
          <c:xVal>
            <c:numRef>
              <c:f>'Shipping Container'!$C$91:$C$213</c:f>
              <c:numCache>
                <c:formatCode>0.00</c:formatCode>
                <c:ptCount val="123"/>
                <c:pt idx="0">
                  <c:v>0</c:v>
                </c:pt>
                <c:pt idx="1">
                  <c:v>8.2500000000000004E-3</c:v>
                </c:pt>
                <c:pt idx="2">
                  <c:v>1.6500000000000001E-2</c:v>
                </c:pt>
                <c:pt idx="3">
                  <c:v>2.4750000000000001E-2</c:v>
                </c:pt>
                <c:pt idx="4">
                  <c:v>3.3000000000000002E-2</c:v>
                </c:pt>
                <c:pt idx="5">
                  <c:v>4.1250000000000002E-2</c:v>
                </c:pt>
                <c:pt idx="6">
                  <c:v>4.9500000000000002E-2</c:v>
                </c:pt>
                <c:pt idx="7">
                  <c:v>5.7750000000000003E-2</c:v>
                </c:pt>
                <c:pt idx="8">
                  <c:v>6.6000000000000003E-2</c:v>
                </c:pt>
                <c:pt idx="9">
                  <c:v>7.425000000000001E-2</c:v>
                </c:pt>
                <c:pt idx="10">
                  <c:v>8.2500000000000018E-2</c:v>
                </c:pt>
                <c:pt idx="11">
                  <c:v>9.0750000000000025E-2</c:v>
                </c:pt>
                <c:pt idx="12">
                  <c:v>9.9000000000000032E-2</c:v>
                </c:pt>
                <c:pt idx="13">
                  <c:v>0.10725000000000004</c:v>
                </c:pt>
                <c:pt idx="14">
                  <c:v>0.11550000000000005</c:v>
                </c:pt>
                <c:pt idx="15">
                  <c:v>0.12375000000000005</c:v>
                </c:pt>
                <c:pt idx="16">
                  <c:v>0.13200000000000006</c:v>
                </c:pt>
                <c:pt idx="17">
                  <c:v>0.14025000000000007</c:v>
                </c:pt>
                <c:pt idx="18">
                  <c:v>0.14850000000000008</c:v>
                </c:pt>
                <c:pt idx="19">
                  <c:v>0.15675000000000008</c:v>
                </c:pt>
                <c:pt idx="20">
                  <c:v>0.16500000000000009</c:v>
                </c:pt>
                <c:pt idx="21">
                  <c:v>0.1732500000000001</c:v>
                </c:pt>
                <c:pt idx="22">
                  <c:v>0.18150000000000011</c:v>
                </c:pt>
                <c:pt idx="23">
                  <c:v>0.18975000000000011</c:v>
                </c:pt>
                <c:pt idx="24">
                  <c:v>0.19800000000000012</c:v>
                </c:pt>
                <c:pt idx="25">
                  <c:v>0.20625000000000013</c:v>
                </c:pt>
                <c:pt idx="26">
                  <c:v>0.21450000000000014</c:v>
                </c:pt>
                <c:pt idx="27">
                  <c:v>0.22275000000000014</c:v>
                </c:pt>
                <c:pt idx="28">
                  <c:v>0.23100000000000015</c:v>
                </c:pt>
                <c:pt idx="29">
                  <c:v>0.23925000000000016</c:v>
                </c:pt>
                <c:pt idx="30">
                  <c:v>0.24750000000000016</c:v>
                </c:pt>
                <c:pt idx="31">
                  <c:v>0.25575000000000014</c:v>
                </c:pt>
                <c:pt idx="32">
                  <c:v>0.26400000000000012</c:v>
                </c:pt>
                <c:pt idx="33">
                  <c:v>0.2722500000000001</c:v>
                </c:pt>
                <c:pt idx="34">
                  <c:v>0.28050000000000008</c:v>
                </c:pt>
                <c:pt idx="35">
                  <c:v>0.28875000000000006</c:v>
                </c:pt>
                <c:pt idx="36">
                  <c:v>0.29700000000000004</c:v>
                </c:pt>
                <c:pt idx="37">
                  <c:v>0.30525000000000002</c:v>
                </c:pt>
                <c:pt idx="38">
                  <c:v>0.3135</c:v>
                </c:pt>
                <c:pt idx="39">
                  <c:v>0.32174999999999998</c:v>
                </c:pt>
                <c:pt idx="40">
                  <c:v>0.32999999999999996</c:v>
                </c:pt>
                <c:pt idx="41">
                  <c:v>0.39250000000000002</c:v>
                </c:pt>
                <c:pt idx="42">
                  <c:v>0.45500000000000002</c:v>
                </c:pt>
                <c:pt idx="43">
                  <c:v>0.51750000000000007</c:v>
                </c:pt>
                <c:pt idx="44">
                  <c:v>0.58000000000000007</c:v>
                </c:pt>
                <c:pt idx="45">
                  <c:v>0.64250000000000007</c:v>
                </c:pt>
                <c:pt idx="46">
                  <c:v>0.70500000000000007</c:v>
                </c:pt>
                <c:pt idx="47">
                  <c:v>0.76750000000000007</c:v>
                </c:pt>
                <c:pt idx="48">
                  <c:v>0.83000000000000007</c:v>
                </c:pt>
                <c:pt idx="49">
                  <c:v>0.89250000000000007</c:v>
                </c:pt>
                <c:pt idx="50">
                  <c:v>0.95500000000000007</c:v>
                </c:pt>
                <c:pt idx="51">
                  <c:v>1.0175000000000001</c:v>
                </c:pt>
                <c:pt idx="52">
                  <c:v>1.08</c:v>
                </c:pt>
                <c:pt idx="53">
                  <c:v>1.1425000000000001</c:v>
                </c:pt>
                <c:pt idx="54">
                  <c:v>1.2050000000000001</c:v>
                </c:pt>
                <c:pt idx="55">
                  <c:v>1.2675000000000001</c:v>
                </c:pt>
                <c:pt idx="56">
                  <c:v>1.33</c:v>
                </c:pt>
                <c:pt idx="57">
                  <c:v>1.3925000000000001</c:v>
                </c:pt>
                <c:pt idx="58">
                  <c:v>1.4550000000000001</c:v>
                </c:pt>
                <c:pt idx="59">
                  <c:v>1.5175000000000001</c:v>
                </c:pt>
                <c:pt idx="60">
                  <c:v>1.58</c:v>
                </c:pt>
                <c:pt idx="61">
                  <c:v>1.6425000000000001</c:v>
                </c:pt>
                <c:pt idx="62">
                  <c:v>1.7050000000000001</c:v>
                </c:pt>
                <c:pt idx="63">
                  <c:v>1.7675000000000001</c:v>
                </c:pt>
                <c:pt idx="64">
                  <c:v>1.83</c:v>
                </c:pt>
                <c:pt idx="65">
                  <c:v>1.8925000000000001</c:v>
                </c:pt>
                <c:pt idx="66">
                  <c:v>1.9550000000000001</c:v>
                </c:pt>
                <c:pt idx="67">
                  <c:v>2.0175000000000001</c:v>
                </c:pt>
                <c:pt idx="68">
                  <c:v>2.08</c:v>
                </c:pt>
                <c:pt idx="69">
                  <c:v>2.1425000000000001</c:v>
                </c:pt>
                <c:pt idx="70">
                  <c:v>2.2050000000000001</c:v>
                </c:pt>
                <c:pt idx="71">
                  <c:v>2.2675000000000001</c:v>
                </c:pt>
                <c:pt idx="72">
                  <c:v>2.33</c:v>
                </c:pt>
                <c:pt idx="73">
                  <c:v>2.3925000000000001</c:v>
                </c:pt>
                <c:pt idx="74">
                  <c:v>2.4550000000000001</c:v>
                </c:pt>
                <c:pt idx="75">
                  <c:v>2.5175000000000001</c:v>
                </c:pt>
                <c:pt idx="76">
                  <c:v>2.58</c:v>
                </c:pt>
                <c:pt idx="77">
                  <c:v>2.6425000000000001</c:v>
                </c:pt>
                <c:pt idx="78">
                  <c:v>2.7050000000000001</c:v>
                </c:pt>
                <c:pt idx="79">
                  <c:v>2.7675000000000001</c:v>
                </c:pt>
                <c:pt idx="80">
                  <c:v>2.83</c:v>
                </c:pt>
                <c:pt idx="81">
                  <c:v>2.8425000000000002</c:v>
                </c:pt>
                <c:pt idx="82">
                  <c:v>2.855</c:v>
                </c:pt>
                <c:pt idx="83">
                  <c:v>2.8675000000000002</c:v>
                </c:pt>
                <c:pt idx="84">
                  <c:v>2.88</c:v>
                </c:pt>
                <c:pt idx="85">
                  <c:v>2.8925000000000001</c:v>
                </c:pt>
                <c:pt idx="86">
                  <c:v>2.9050000000000002</c:v>
                </c:pt>
                <c:pt idx="87">
                  <c:v>2.9175</c:v>
                </c:pt>
                <c:pt idx="88">
                  <c:v>2.93</c:v>
                </c:pt>
                <c:pt idx="89">
                  <c:v>2.9424999999999999</c:v>
                </c:pt>
                <c:pt idx="90">
                  <c:v>2.9550000000000001</c:v>
                </c:pt>
                <c:pt idx="91">
                  <c:v>2.9675000000000002</c:v>
                </c:pt>
                <c:pt idx="92">
                  <c:v>2.98</c:v>
                </c:pt>
                <c:pt idx="93">
                  <c:v>2.9925000000000002</c:v>
                </c:pt>
                <c:pt idx="94">
                  <c:v>3.0049999999999999</c:v>
                </c:pt>
                <c:pt idx="95">
                  <c:v>3.0175000000000001</c:v>
                </c:pt>
                <c:pt idx="96">
                  <c:v>3.0300000000000002</c:v>
                </c:pt>
                <c:pt idx="97">
                  <c:v>3.0425</c:v>
                </c:pt>
                <c:pt idx="98">
                  <c:v>3.0550000000000002</c:v>
                </c:pt>
                <c:pt idx="99">
                  <c:v>3.0674999999999999</c:v>
                </c:pt>
                <c:pt idx="100">
                  <c:v>3.08</c:v>
                </c:pt>
                <c:pt idx="101">
                  <c:v>3.0925000000000002</c:v>
                </c:pt>
                <c:pt idx="102">
                  <c:v>3.105</c:v>
                </c:pt>
                <c:pt idx="103">
                  <c:v>3.1175000000000002</c:v>
                </c:pt>
                <c:pt idx="104">
                  <c:v>3.13</c:v>
                </c:pt>
                <c:pt idx="105">
                  <c:v>3.1425000000000001</c:v>
                </c:pt>
                <c:pt idx="106">
                  <c:v>3.1550000000000002</c:v>
                </c:pt>
                <c:pt idx="107">
                  <c:v>3.1675000000000004</c:v>
                </c:pt>
                <c:pt idx="108">
                  <c:v>3.18</c:v>
                </c:pt>
                <c:pt idx="109">
                  <c:v>3.1924999999999999</c:v>
                </c:pt>
                <c:pt idx="110">
                  <c:v>3.2050000000000001</c:v>
                </c:pt>
                <c:pt idx="111">
                  <c:v>3.2175000000000002</c:v>
                </c:pt>
                <c:pt idx="112">
                  <c:v>3.2300000000000004</c:v>
                </c:pt>
                <c:pt idx="113">
                  <c:v>3.2425000000000002</c:v>
                </c:pt>
                <c:pt idx="114">
                  <c:v>3.2550000000000003</c:v>
                </c:pt>
                <c:pt idx="115">
                  <c:v>3.2675000000000001</c:v>
                </c:pt>
                <c:pt idx="116">
                  <c:v>3.2800000000000002</c:v>
                </c:pt>
                <c:pt idx="117">
                  <c:v>3.2925000000000004</c:v>
                </c:pt>
                <c:pt idx="118">
                  <c:v>3.3050000000000002</c:v>
                </c:pt>
                <c:pt idx="119">
                  <c:v>3.3175000000000003</c:v>
                </c:pt>
                <c:pt idx="120">
                  <c:v>3.33</c:v>
                </c:pt>
              </c:numCache>
            </c:numRef>
          </c:xVal>
          <c:yVal>
            <c:numRef>
              <c:f>'Shipping Container'!$F$91:$F$213</c:f>
              <c:numCache>
                <c:formatCode>0.00</c:formatCode>
                <c:ptCount val="123"/>
                <c:pt idx="0">
                  <c:v>0</c:v>
                </c:pt>
                <c:pt idx="1">
                  <c:v>4.4490658817621348E-2</c:v>
                </c:pt>
                <c:pt idx="2">
                  <c:v>8.6400341158268126E-2</c:v>
                </c:pt>
                <c:pt idx="3">
                  <c:v>0.12587877372304426</c:v>
                </c:pt>
                <c:pt idx="4">
                  <c:v>0.16306699732024352</c:v>
                </c:pt>
                <c:pt idx="5">
                  <c:v>0.19809787074831423</c:v>
                </c:pt>
                <c:pt idx="6">
                  <c:v>0.23109654544774044</c:v>
                </c:pt>
                <c:pt idx="7">
                  <c:v>0.26218091261758653</c:v>
                </c:pt>
                <c:pt idx="8">
                  <c:v>0.29146202439407265</c:v>
                </c:pt>
                <c:pt idx="9">
                  <c:v>0.3190444905958873</c:v>
                </c:pt>
                <c:pt idx="10">
                  <c:v>0.34502685245364956</c:v>
                </c:pt>
                <c:pt idx="11">
                  <c:v>0.3695019346587094</c:v>
                </c:pt>
                <c:pt idx="12">
                  <c:v>0.39255717698901649</c:v>
                </c:pt>
                <c:pt idx="13">
                  <c:v>0.41427494669682563</c:v>
                </c:pt>
                <c:pt idx="14">
                  <c:v>0.43473283277427577</c:v>
                </c:pt>
                <c:pt idx="15">
                  <c:v>0.45400392314813859</c:v>
                </c:pt>
                <c:pt idx="16">
                  <c:v>0.4721570657940416</c:v>
                </c:pt>
                <c:pt idx="17">
                  <c:v>0.48925711470302569</c:v>
                </c:pt>
                <c:pt idx="18">
                  <c:v>0.50536516157917566</c:v>
                </c:pt>
                <c:pt idx="19">
                  <c:v>0.52053875409609118</c:v>
                </c:pt>
                <c:pt idx="20">
                  <c:v>0.53483210149193749</c:v>
                </c:pt>
                <c:pt idx="21">
                  <c:v>0.54829626823759114</c:v>
                </c:pt>
                <c:pt idx="22">
                  <c:v>0.56097935646977415</c:v>
                </c:pt>
                <c:pt idx="23">
                  <c:v>0.57292667784094387</c:v>
                </c:pt>
                <c:pt idx="24">
                  <c:v>0.5841809153998857</c:v>
                </c:pt>
                <c:pt idx="25">
                  <c:v>0.59478227608134682</c:v>
                </c:pt>
                <c:pt idx="26">
                  <c:v>0.60476863434949357</c:v>
                </c:pt>
                <c:pt idx="27">
                  <c:v>0.61417566750837693</c:v>
                </c:pt>
                <c:pt idx="28">
                  <c:v>0.6230369831628122</c:v>
                </c:pt>
                <c:pt idx="29">
                  <c:v>0.63138423928504561</c:v>
                </c:pt>
                <c:pt idx="30">
                  <c:v>0.63924725731615339</c:v>
                </c:pt>
                <c:pt idx="31">
                  <c:v>0.6466541287062435</c:v>
                </c:pt>
                <c:pt idx="32">
                  <c:v>0.65363131527408458</c:v>
                </c:pt>
                <c:pt idx="33">
                  <c:v>0.66020374374470614</c:v>
                </c:pt>
                <c:pt idx="34">
                  <c:v>0.6663948948027183</c:v>
                </c:pt>
                <c:pt idx="35">
                  <c:v>0.67222688697950028</c:v>
                </c:pt>
                <c:pt idx="36">
                  <c:v>0.67772055567395595</c:v>
                </c:pt>
                <c:pt idx="37">
                  <c:v>0.68289552758914362</c:v>
                </c:pt>
                <c:pt idx="38">
                  <c:v>0.68777029085071595</c:v>
                </c:pt>
                <c:pt idx="39">
                  <c:v>0.69236226105767174</c:v>
                </c:pt>
                <c:pt idx="40">
                  <c:v>0.69668784350139601</c:v>
                </c:pt>
                <c:pt idx="41">
                  <c:v>0.58263650290274072</c:v>
                </c:pt>
                <c:pt idx="42">
                  <c:v>0.51011352331343462</c:v>
                </c:pt>
                <c:pt idx="43">
                  <c:v>0.46399760270344126</c:v>
                </c:pt>
                <c:pt idx="44">
                  <c:v>0.43467340579715752</c:v>
                </c:pt>
                <c:pt idx="45">
                  <c:v>0.41602673209262858</c:v>
                </c:pt>
                <c:pt idx="46">
                  <c:v>0.40416968307081341</c:v>
                </c:pt>
                <c:pt idx="47">
                  <c:v>0.39663002137385439</c:v>
                </c:pt>
                <c:pt idx="48">
                  <c:v>0.39183570042603666</c:v>
                </c:pt>
                <c:pt idx="49">
                  <c:v>0.38878708706982273</c:v>
                </c:pt>
                <c:pt idx="50">
                  <c:v>0.38684853445792117</c:v>
                </c:pt>
                <c:pt idx="51">
                  <c:v>0.38561584739990179</c:v>
                </c:pt>
                <c:pt idx="52">
                  <c:v>0.38483200621154318</c:v>
                </c:pt>
                <c:pt idx="53">
                  <c:v>0.38433357718645494</c:v>
                </c:pt>
                <c:pt idx="54">
                  <c:v>0.38401663608060338</c:v>
                </c:pt>
                <c:pt idx="55">
                  <c:v>0.38381509953372867</c:v>
                </c:pt>
                <c:pt idx="56">
                  <c:v>0.38368694645110141</c:v>
                </c:pt>
                <c:pt idx="57">
                  <c:v>0.38360545645416755</c:v>
                </c:pt>
                <c:pt idx="58">
                  <c:v>0.38355363858553621</c:v>
                </c:pt>
                <c:pt idx="59">
                  <c:v>0.38352068863326577</c:v>
                </c:pt>
                <c:pt idx="60">
                  <c:v>0.38349973641382284</c:v>
                </c:pt>
                <c:pt idx="61">
                  <c:v>0.38348641331411149</c:v>
                </c:pt>
                <c:pt idx="62">
                  <c:v>0.3834779414199333</c:v>
                </c:pt>
                <c:pt idx="63">
                  <c:v>0.383472554310888</c:v>
                </c:pt>
                <c:pt idx="64">
                  <c:v>0.38346912875536809</c:v>
                </c:pt>
                <c:pt idx="65">
                  <c:v>0.38346695051272972</c:v>
                </c:pt>
                <c:pt idx="66">
                  <c:v>0.38346556541155019</c:v>
                </c:pt>
                <c:pt idx="67">
                  <c:v>0.38346468465325262</c:v>
                </c:pt>
                <c:pt idx="68">
                  <c:v>0.38346412459656498</c:v>
                </c:pt>
                <c:pt idx="69">
                  <c:v>0.38346376846765401</c:v>
                </c:pt>
                <c:pt idx="70">
                  <c:v>0.38346354201236105</c:v>
                </c:pt>
                <c:pt idx="71">
                  <c:v>0.3834633980139433</c:v>
                </c:pt>
                <c:pt idx="72">
                  <c:v>0.38346330644821286</c:v>
                </c:pt>
                <c:pt idx="73">
                  <c:v>0.38346324822338562</c:v>
                </c:pt>
                <c:pt idx="74">
                  <c:v>0.38346321119937582</c:v>
                </c:pt>
                <c:pt idx="75">
                  <c:v>0.38346318765654414</c:v>
                </c:pt>
                <c:pt idx="76">
                  <c:v>0.38346317268612573</c:v>
                </c:pt>
                <c:pt idx="77">
                  <c:v>0.38346316316673423</c:v>
                </c:pt>
                <c:pt idx="78">
                  <c:v>0.38346315711354251</c:v>
                </c:pt>
                <c:pt idx="79">
                  <c:v>0.38346315326443825</c:v>
                </c:pt>
                <c:pt idx="80">
                  <c:v>0.38346315081686949</c:v>
                </c:pt>
                <c:pt idx="81">
                  <c:v>0.31216517235348501</c:v>
                </c:pt>
                <c:pt idx="82">
                  <c:v>0.25412375249849967</c:v>
                </c:pt>
                <c:pt idx="83">
                  <c:v>0.20687407598049354</c:v>
                </c:pt>
                <c:pt idx="84">
                  <c:v>0.16840961496913079</c:v>
                </c:pt>
                <c:pt idx="85">
                  <c:v>0.1370969188847285</c:v>
                </c:pt>
                <c:pt idx="86">
                  <c:v>0.11160624748848823</c:v>
                </c:pt>
                <c:pt idx="87">
                  <c:v>9.0855101484335246E-2</c:v>
                </c:pt>
                <c:pt idx="88">
                  <c:v>7.3962252575334494E-2</c:v>
                </c:pt>
                <c:pt idx="89">
                  <c:v>6.0210320792616741E-2</c:v>
                </c:pt>
                <c:pt idx="90">
                  <c:v>4.901530988739522E-2</c:v>
                </c:pt>
                <c:pt idx="91">
                  <c:v>3.9901807061157354E-2</c:v>
                </c:pt>
                <c:pt idx="92">
                  <c:v>3.2482793853666203E-2</c:v>
                </c:pt>
                <c:pt idx="93">
                  <c:v>2.6443210828085515E-2</c:v>
                </c:pt>
                <c:pt idx="94">
                  <c:v>2.1526578103122682E-2</c:v>
                </c:pt>
                <c:pt idx="95">
                  <c:v>1.7524103553176212E-2</c:v>
                </c:pt>
                <c:pt idx="96">
                  <c:v>1.4265816139997443E-2</c:v>
                </c:pt>
                <c:pt idx="97">
                  <c:v>1.1613347839600333E-2</c:v>
                </c:pt>
                <c:pt idx="98">
                  <c:v>9.4540576382035127E-3</c:v>
                </c:pt>
                <c:pt idx="99">
                  <c:v>7.6962480639476034E-3</c:v>
                </c:pt>
                <c:pt idx="100">
                  <c:v>6.265271117288509E-3</c:v>
                </c:pt>
                <c:pt idx="101">
                  <c:v>5.1003582326055374E-3</c:v>
                </c:pt>
                <c:pt idx="102">
                  <c:v>4.1520396506265315E-3</c:v>
                </c:pt>
                <c:pt idx="103">
                  <c:v>3.3800436114794319E-3</c:v>
                </c:pt>
                <c:pt idx="104">
                  <c:v>2.7515861544768669E-3</c:v>
                </c:pt>
                <c:pt idx="105">
                  <c:v>2.2399788984364308E-3</c:v>
                </c:pt>
                <c:pt idx="106">
                  <c:v>1.8234956798561213E-3</c:v>
                </c:pt>
                <c:pt idx="107">
                  <c:v>1.4844499190483351E-3</c:v>
                </c:pt>
                <c:pt idx="108">
                  <c:v>1.2084435332122511E-3</c:v>
                </c:pt>
                <c:pt idx="109">
                  <c:v>9.8375550042046245E-4</c:v>
                </c:pt>
                <c:pt idx="110">
                  <c:v>8.008441089795914E-4</c:v>
                </c:pt>
                <c:pt idx="111">
                  <c:v>6.5194175444325208E-4</c:v>
                </c:pt>
                <c:pt idx="112">
                  <c:v>5.3072507672947988E-4</c:v>
                </c:pt>
                <c:pt idx="113">
                  <c:v>4.3204642922442218E-4</c:v>
                </c:pt>
                <c:pt idx="114">
                  <c:v>3.5171527630815117E-4</c:v>
                </c:pt>
                <c:pt idx="115">
                  <c:v>2.8632023602320414E-4</c:v>
                </c:pt>
                <c:pt idx="116">
                  <c:v>2.3308421066294021E-4</c:v>
                </c:pt>
                <c:pt idx="117">
                  <c:v>1.8974645318454878E-4</c:v>
                </c:pt>
                <c:pt idx="118">
                  <c:v>1.5446656122143187E-4</c:v>
                </c:pt>
                <c:pt idx="119">
                  <c:v>1.2574632165781793E-4</c:v>
                </c:pt>
                <c:pt idx="120">
                  <c:v>1.0236608677915935E-4</c:v>
                </c:pt>
              </c:numCache>
            </c:numRef>
          </c:yVal>
          <c:smooth val="0"/>
          <c:extLst>
            <c:ext xmlns:c16="http://schemas.microsoft.com/office/drawing/2014/chart" uri="{C3380CC4-5D6E-409C-BE32-E72D297353CC}">
              <c16:uniqueId val="{00000000-2932-49C8-9942-334461E92094}"/>
            </c:ext>
          </c:extLst>
        </c:ser>
        <c:ser>
          <c:idx val="1"/>
          <c:order val="1"/>
          <c:tx>
            <c:v>Predicted Concentrations without Deposition</c:v>
          </c:tx>
          <c:spPr>
            <a:ln w="25400" cap="rnd">
              <a:solidFill>
                <a:schemeClr val="accent2"/>
              </a:solidFill>
              <a:prstDash val="sysDash"/>
              <a:round/>
            </a:ln>
            <a:effectLst/>
          </c:spPr>
          <c:marker>
            <c:symbol val="none"/>
          </c:marker>
          <c:xVal>
            <c:numRef>
              <c:f>'Shipping Container'!$C$91:$C$213</c:f>
              <c:numCache>
                <c:formatCode>0.00</c:formatCode>
                <c:ptCount val="123"/>
                <c:pt idx="0">
                  <c:v>0</c:v>
                </c:pt>
                <c:pt idx="1">
                  <c:v>8.2500000000000004E-3</c:v>
                </c:pt>
                <c:pt idx="2">
                  <c:v>1.6500000000000001E-2</c:v>
                </c:pt>
                <c:pt idx="3">
                  <c:v>2.4750000000000001E-2</c:v>
                </c:pt>
                <c:pt idx="4">
                  <c:v>3.3000000000000002E-2</c:v>
                </c:pt>
                <c:pt idx="5">
                  <c:v>4.1250000000000002E-2</c:v>
                </c:pt>
                <c:pt idx="6">
                  <c:v>4.9500000000000002E-2</c:v>
                </c:pt>
                <c:pt idx="7">
                  <c:v>5.7750000000000003E-2</c:v>
                </c:pt>
                <c:pt idx="8">
                  <c:v>6.6000000000000003E-2</c:v>
                </c:pt>
                <c:pt idx="9">
                  <c:v>7.425000000000001E-2</c:v>
                </c:pt>
                <c:pt idx="10">
                  <c:v>8.2500000000000018E-2</c:v>
                </c:pt>
                <c:pt idx="11">
                  <c:v>9.0750000000000025E-2</c:v>
                </c:pt>
                <c:pt idx="12">
                  <c:v>9.9000000000000032E-2</c:v>
                </c:pt>
                <c:pt idx="13">
                  <c:v>0.10725000000000004</c:v>
                </c:pt>
                <c:pt idx="14">
                  <c:v>0.11550000000000005</c:v>
                </c:pt>
                <c:pt idx="15">
                  <c:v>0.12375000000000005</c:v>
                </c:pt>
                <c:pt idx="16">
                  <c:v>0.13200000000000006</c:v>
                </c:pt>
                <c:pt idx="17">
                  <c:v>0.14025000000000007</c:v>
                </c:pt>
                <c:pt idx="18">
                  <c:v>0.14850000000000008</c:v>
                </c:pt>
                <c:pt idx="19">
                  <c:v>0.15675000000000008</c:v>
                </c:pt>
                <c:pt idx="20">
                  <c:v>0.16500000000000009</c:v>
                </c:pt>
                <c:pt idx="21">
                  <c:v>0.1732500000000001</c:v>
                </c:pt>
                <c:pt idx="22">
                  <c:v>0.18150000000000011</c:v>
                </c:pt>
                <c:pt idx="23">
                  <c:v>0.18975000000000011</c:v>
                </c:pt>
                <c:pt idx="24">
                  <c:v>0.19800000000000012</c:v>
                </c:pt>
                <c:pt idx="25">
                  <c:v>0.20625000000000013</c:v>
                </c:pt>
                <c:pt idx="26">
                  <c:v>0.21450000000000014</c:v>
                </c:pt>
                <c:pt idx="27">
                  <c:v>0.22275000000000014</c:v>
                </c:pt>
                <c:pt idx="28">
                  <c:v>0.23100000000000015</c:v>
                </c:pt>
                <c:pt idx="29">
                  <c:v>0.23925000000000016</c:v>
                </c:pt>
                <c:pt idx="30">
                  <c:v>0.24750000000000016</c:v>
                </c:pt>
                <c:pt idx="31">
                  <c:v>0.25575000000000014</c:v>
                </c:pt>
                <c:pt idx="32">
                  <c:v>0.26400000000000012</c:v>
                </c:pt>
                <c:pt idx="33">
                  <c:v>0.2722500000000001</c:v>
                </c:pt>
                <c:pt idx="34">
                  <c:v>0.28050000000000008</c:v>
                </c:pt>
                <c:pt idx="35">
                  <c:v>0.28875000000000006</c:v>
                </c:pt>
                <c:pt idx="36">
                  <c:v>0.29700000000000004</c:v>
                </c:pt>
                <c:pt idx="37">
                  <c:v>0.30525000000000002</c:v>
                </c:pt>
                <c:pt idx="38">
                  <c:v>0.3135</c:v>
                </c:pt>
                <c:pt idx="39">
                  <c:v>0.32174999999999998</c:v>
                </c:pt>
                <c:pt idx="40">
                  <c:v>0.32999999999999996</c:v>
                </c:pt>
                <c:pt idx="41">
                  <c:v>0.39250000000000002</c:v>
                </c:pt>
                <c:pt idx="42">
                  <c:v>0.45500000000000002</c:v>
                </c:pt>
                <c:pt idx="43">
                  <c:v>0.51750000000000007</c:v>
                </c:pt>
                <c:pt idx="44">
                  <c:v>0.58000000000000007</c:v>
                </c:pt>
                <c:pt idx="45">
                  <c:v>0.64250000000000007</c:v>
                </c:pt>
                <c:pt idx="46">
                  <c:v>0.70500000000000007</c:v>
                </c:pt>
                <c:pt idx="47">
                  <c:v>0.76750000000000007</c:v>
                </c:pt>
                <c:pt idx="48">
                  <c:v>0.83000000000000007</c:v>
                </c:pt>
                <c:pt idx="49">
                  <c:v>0.89250000000000007</c:v>
                </c:pt>
                <c:pt idx="50">
                  <c:v>0.95500000000000007</c:v>
                </c:pt>
                <c:pt idx="51">
                  <c:v>1.0175000000000001</c:v>
                </c:pt>
                <c:pt idx="52">
                  <c:v>1.08</c:v>
                </c:pt>
                <c:pt idx="53">
                  <c:v>1.1425000000000001</c:v>
                </c:pt>
                <c:pt idx="54">
                  <c:v>1.2050000000000001</c:v>
                </c:pt>
                <c:pt idx="55">
                  <c:v>1.2675000000000001</c:v>
                </c:pt>
                <c:pt idx="56">
                  <c:v>1.33</c:v>
                </c:pt>
                <c:pt idx="57">
                  <c:v>1.3925000000000001</c:v>
                </c:pt>
                <c:pt idx="58">
                  <c:v>1.4550000000000001</c:v>
                </c:pt>
                <c:pt idx="59">
                  <c:v>1.5175000000000001</c:v>
                </c:pt>
                <c:pt idx="60">
                  <c:v>1.58</c:v>
                </c:pt>
                <c:pt idx="61">
                  <c:v>1.6425000000000001</c:v>
                </c:pt>
                <c:pt idx="62">
                  <c:v>1.7050000000000001</c:v>
                </c:pt>
                <c:pt idx="63">
                  <c:v>1.7675000000000001</c:v>
                </c:pt>
                <c:pt idx="64">
                  <c:v>1.83</c:v>
                </c:pt>
                <c:pt idx="65">
                  <c:v>1.8925000000000001</c:v>
                </c:pt>
                <c:pt idx="66">
                  <c:v>1.9550000000000001</c:v>
                </c:pt>
                <c:pt idx="67">
                  <c:v>2.0175000000000001</c:v>
                </c:pt>
                <c:pt idx="68">
                  <c:v>2.08</c:v>
                </c:pt>
                <c:pt idx="69">
                  <c:v>2.1425000000000001</c:v>
                </c:pt>
                <c:pt idx="70">
                  <c:v>2.2050000000000001</c:v>
                </c:pt>
                <c:pt idx="71">
                  <c:v>2.2675000000000001</c:v>
                </c:pt>
                <c:pt idx="72">
                  <c:v>2.33</c:v>
                </c:pt>
                <c:pt idx="73">
                  <c:v>2.3925000000000001</c:v>
                </c:pt>
                <c:pt idx="74">
                  <c:v>2.4550000000000001</c:v>
                </c:pt>
                <c:pt idx="75">
                  <c:v>2.5175000000000001</c:v>
                </c:pt>
                <c:pt idx="76">
                  <c:v>2.58</c:v>
                </c:pt>
                <c:pt idx="77">
                  <c:v>2.6425000000000001</c:v>
                </c:pt>
                <c:pt idx="78">
                  <c:v>2.7050000000000001</c:v>
                </c:pt>
                <c:pt idx="79">
                  <c:v>2.7675000000000001</c:v>
                </c:pt>
                <c:pt idx="80">
                  <c:v>2.83</c:v>
                </c:pt>
                <c:pt idx="81">
                  <c:v>2.8425000000000002</c:v>
                </c:pt>
                <c:pt idx="82">
                  <c:v>2.855</c:v>
                </c:pt>
                <c:pt idx="83">
                  <c:v>2.8675000000000002</c:v>
                </c:pt>
                <c:pt idx="84">
                  <c:v>2.88</c:v>
                </c:pt>
                <c:pt idx="85">
                  <c:v>2.8925000000000001</c:v>
                </c:pt>
                <c:pt idx="86">
                  <c:v>2.9050000000000002</c:v>
                </c:pt>
                <c:pt idx="87">
                  <c:v>2.9175</c:v>
                </c:pt>
                <c:pt idx="88">
                  <c:v>2.93</c:v>
                </c:pt>
                <c:pt idx="89">
                  <c:v>2.9424999999999999</c:v>
                </c:pt>
                <c:pt idx="90">
                  <c:v>2.9550000000000001</c:v>
                </c:pt>
                <c:pt idx="91">
                  <c:v>2.9675000000000002</c:v>
                </c:pt>
                <c:pt idx="92">
                  <c:v>2.98</c:v>
                </c:pt>
                <c:pt idx="93">
                  <c:v>2.9925000000000002</c:v>
                </c:pt>
                <c:pt idx="94">
                  <c:v>3.0049999999999999</c:v>
                </c:pt>
                <c:pt idx="95">
                  <c:v>3.0175000000000001</c:v>
                </c:pt>
                <c:pt idx="96">
                  <c:v>3.0300000000000002</c:v>
                </c:pt>
                <c:pt idx="97">
                  <c:v>3.0425</c:v>
                </c:pt>
                <c:pt idx="98">
                  <c:v>3.0550000000000002</c:v>
                </c:pt>
                <c:pt idx="99">
                  <c:v>3.0674999999999999</c:v>
                </c:pt>
                <c:pt idx="100">
                  <c:v>3.08</c:v>
                </c:pt>
                <c:pt idx="101">
                  <c:v>3.0925000000000002</c:v>
                </c:pt>
                <c:pt idx="102">
                  <c:v>3.105</c:v>
                </c:pt>
                <c:pt idx="103">
                  <c:v>3.1175000000000002</c:v>
                </c:pt>
                <c:pt idx="104">
                  <c:v>3.13</c:v>
                </c:pt>
                <c:pt idx="105">
                  <c:v>3.1425000000000001</c:v>
                </c:pt>
                <c:pt idx="106">
                  <c:v>3.1550000000000002</c:v>
                </c:pt>
                <c:pt idx="107">
                  <c:v>3.1675000000000004</c:v>
                </c:pt>
                <c:pt idx="108">
                  <c:v>3.18</c:v>
                </c:pt>
                <c:pt idx="109">
                  <c:v>3.1924999999999999</c:v>
                </c:pt>
                <c:pt idx="110">
                  <c:v>3.2050000000000001</c:v>
                </c:pt>
                <c:pt idx="111">
                  <c:v>3.2175000000000002</c:v>
                </c:pt>
                <c:pt idx="112">
                  <c:v>3.2300000000000004</c:v>
                </c:pt>
                <c:pt idx="113">
                  <c:v>3.2425000000000002</c:v>
                </c:pt>
                <c:pt idx="114">
                  <c:v>3.2550000000000003</c:v>
                </c:pt>
                <c:pt idx="115">
                  <c:v>3.2675000000000001</c:v>
                </c:pt>
                <c:pt idx="116">
                  <c:v>3.2800000000000002</c:v>
                </c:pt>
                <c:pt idx="117">
                  <c:v>3.2925000000000004</c:v>
                </c:pt>
                <c:pt idx="118">
                  <c:v>3.3050000000000002</c:v>
                </c:pt>
                <c:pt idx="119">
                  <c:v>3.3175000000000003</c:v>
                </c:pt>
                <c:pt idx="120">
                  <c:v>3.33</c:v>
                </c:pt>
              </c:numCache>
            </c:numRef>
          </c:xVal>
          <c:yVal>
            <c:numRef>
              <c:f>'Shipping Container'!$E$91:$E$213</c:f>
              <c:numCache>
                <c:formatCode>0.00</c:formatCode>
                <c:ptCount val="123"/>
                <c:pt idx="0">
                  <c:v>0</c:v>
                </c:pt>
                <c:pt idx="1">
                  <c:v>4.5805685314139498E-2</c:v>
                </c:pt>
                <c:pt idx="2">
                  <c:v>9.1556119060363192E-2</c:v>
                </c:pt>
                <c:pt idx="3">
                  <c:v>0.13725136788401013</c:v>
                </c:pt>
                <c:pt idx="4">
                  <c:v>0.18289149835004062</c:v>
                </c:pt>
                <c:pt idx="5">
                  <c:v>0.22847657694312051</c:v>
                </c:pt>
                <c:pt idx="6">
                  <c:v>0.27400667006771823</c:v>
                </c:pt>
                <c:pt idx="7">
                  <c:v>0.31948184404821434</c:v>
                </c:pt>
                <c:pt idx="8">
                  <c:v>0.36490216512896911</c:v>
                </c:pt>
                <c:pt idx="9">
                  <c:v>0.41026769947445724</c:v>
                </c:pt>
                <c:pt idx="10">
                  <c:v>0.45557851316933123</c:v>
                </c:pt>
                <c:pt idx="11">
                  <c:v>0.5008346722185395</c:v>
                </c:pt>
                <c:pt idx="12">
                  <c:v>0.54603624254741046</c:v>
                </c:pt>
                <c:pt idx="13">
                  <c:v>0.59118329000174974</c:v>
                </c:pt>
                <c:pt idx="14">
                  <c:v>0.63627588034794547</c:v>
                </c:pt>
                <c:pt idx="15">
                  <c:v>0.68131407927305254</c:v>
                </c:pt>
                <c:pt idx="16">
                  <c:v>0.72629795238488981</c:v>
                </c:pt>
                <c:pt idx="17">
                  <c:v>0.77122756521214941</c:v>
                </c:pt>
                <c:pt idx="18">
                  <c:v>0.8161029832044685</c:v>
                </c:pt>
                <c:pt idx="19">
                  <c:v>0.86092427173255193</c:v>
                </c:pt>
                <c:pt idx="20">
                  <c:v>0.90569149608824318</c:v>
                </c:pt>
                <c:pt idx="21">
                  <c:v>0.9504047214846304</c:v>
                </c:pt>
                <c:pt idx="22">
                  <c:v>0.99506401305614733</c:v>
                </c:pt>
                <c:pt idx="23">
                  <c:v>1.0396694358586533</c:v>
                </c:pt>
                <c:pt idx="24">
                  <c:v>1.084221054869539</c:v>
                </c:pt>
                <c:pt idx="25">
                  <c:v>1.1287189349878188</c:v>
                </c:pt>
                <c:pt idx="26">
                  <c:v>1.1731631410342322</c:v>
                </c:pt>
                <c:pt idx="27">
                  <c:v>1.2175537377513155</c:v>
                </c:pt>
                <c:pt idx="28">
                  <c:v>1.2618907898035281</c:v>
                </c:pt>
                <c:pt idx="29">
                  <c:v>1.3061743617773116</c:v>
                </c:pt>
                <c:pt idx="30">
                  <c:v>1.3504045181812205</c:v>
                </c:pt>
                <c:pt idx="31">
                  <c:v>1.3945813234459903</c:v>
                </c:pt>
                <c:pt idx="32">
                  <c:v>1.4387048419246327</c:v>
                </c:pt>
                <c:pt idx="33">
                  <c:v>1.4827751378925476</c:v>
                </c:pt>
                <c:pt idx="34">
                  <c:v>1.5267922755475969</c:v>
                </c:pt>
                <c:pt idx="35">
                  <c:v>1.5707563190102072</c:v>
                </c:pt>
                <c:pt idx="36">
                  <c:v>1.6146673323234653</c:v>
                </c:pt>
                <c:pt idx="37">
                  <c:v>1.6585253794532042</c:v>
                </c:pt>
                <c:pt idx="38">
                  <c:v>1.7023305242881031</c:v>
                </c:pt>
                <c:pt idx="39">
                  <c:v>1.7460828306397802</c:v>
                </c:pt>
                <c:pt idx="40">
                  <c:v>1.7897823622428732</c:v>
                </c:pt>
                <c:pt idx="41">
                  <c:v>1.9463118594638444</c:v>
                </c:pt>
                <c:pt idx="42">
                  <c:v>2.1014166496716746</c:v>
                </c:pt>
                <c:pt idx="43">
                  <c:v>2.2551097003268659</c:v>
                </c:pt>
                <c:pt idx="44">
                  <c:v>2.4074038608621291</c:v>
                </c:pt>
                <c:pt idx="45">
                  <c:v>2.5583118637566424</c:v>
                </c:pt>
                <c:pt idx="46">
                  <c:v>2.7078463256005514</c:v>
                </c:pt>
                <c:pt idx="47">
                  <c:v>2.8560197481497749</c:v>
                </c:pt>
                <c:pt idx="48">
                  <c:v>3.0028445193711919</c:v>
                </c:pt>
                <c:pt idx="49">
                  <c:v>3.1483329144783565</c:v>
                </c:pt>
                <c:pt idx="50">
                  <c:v>3.2924970969577405</c:v>
                </c:pt>
                <c:pt idx="51">
                  <c:v>3.4353491195856649</c:v>
                </c:pt>
                <c:pt idx="52">
                  <c:v>3.5769009254359649</c:v>
                </c:pt>
                <c:pt idx="53">
                  <c:v>3.7171643488784856</c:v>
                </c:pt>
                <c:pt idx="54">
                  <c:v>3.856151116568487</c:v>
                </c:pt>
                <c:pt idx="55">
                  <c:v>3.9938728484270474</c:v>
                </c:pt>
                <c:pt idx="56">
                  <c:v>4.1303410586125366</c:v>
                </c:pt>
                <c:pt idx="57">
                  <c:v>4.2655671564832618</c:v>
                </c:pt>
                <c:pt idx="58">
                  <c:v>4.3995624475513253</c:v>
                </c:pt>
                <c:pt idx="59">
                  <c:v>4.5323381344278335</c:v>
                </c:pt>
                <c:pt idx="60">
                  <c:v>4.6639053177594727</c:v>
                </c:pt>
                <c:pt idx="61">
                  <c:v>4.7942749971565819</c:v>
                </c:pt>
                <c:pt idx="62">
                  <c:v>4.9234580721127656</c:v>
                </c:pt>
                <c:pt idx="63">
                  <c:v>5.051465342916142</c:v>
                </c:pt>
                <c:pt idx="64">
                  <c:v>5.1783075115522896</c:v>
                </c:pt>
                <c:pt idx="65">
                  <c:v>5.3039951825989959</c:v>
                </c:pt>
                <c:pt idx="66">
                  <c:v>5.4285388641128343</c:v>
                </c:pt>
                <c:pt idx="67">
                  <c:v>5.5519489685076913</c:v>
                </c:pt>
                <c:pt idx="68">
                  <c:v>5.6742358134252866</c:v>
                </c:pt>
                <c:pt idx="69">
                  <c:v>5.7954096225977842</c:v>
                </c:pt>
                <c:pt idx="70">
                  <c:v>5.9154805267025328</c:v>
                </c:pt>
                <c:pt idx="71">
                  <c:v>6.0344585642090367</c:v>
                </c:pt>
                <c:pt idx="72">
                  <c:v>6.1523536822182265</c:v>
                </c:pt>
                <c:pt idx="73">
                  <c:v>6.2691757372940691</c:v>
                </c:pt>
                <c:pt idx="74">
                  <c:v>6.3849344962876327</c:v>
                </c:pt>
                <c:pt idx="75">
                  <c:v>6.4996396371536296</c:v>
                </c:pt>
                <c:pt idx="76">
                  <c:v>6.6133007497595422</c:v>
                </c:pt>
                <c:pt idx="77">
                  <c:v>6.7259273366873797</c:v>
                </c:pt>
                <c:pt idx="78">
                  <c:v>6.8375288140281318</c:v>
                </c:pt>
                <c:pt idx="79">
                  <c:v>6.948114512169008</c:v>
                </c:pt>
                <c:pt idx="80">
                  <c:v>7.0576936765734839</c:v>
                </c:pt>
                <c:pt idx="81">
                  <c:v>6.2784779263485451</c:v>
                </c:pt>
                <c:pt idx="82">
                  <c:v>5.585292714316842</c:v>
                </c:pt>
                <c:pt idx="83">
                  <c:v>4.9686397038499353</c:v>
                </c:pt>
                <c:pt idx="84">
                  <c:v>4.4200692370862757</c:v>
                </c:pt>
                <c:pt idx="85">
                  <c:v>3.9320645539056205</c:v>
                </c:pt>
                <c:pt idx="86">
                  <c:v>3.4979387938893542</c:v>
                </c:pt>
                <c:pt idx="87">
                  <c:v>3.1117433699410713</c:v>
                </c:pt>
                <c:pt idx="88">
                  <c:v>2.7681864580614222</c:v>
                </c:pt>
                <c:pt idx="89">
                  <c:v>2.4625604863873329</c:v>
                </c:pt>
                <c:pt idx="90">
                  <c:v>2.1906776299176816</c:v>
                </c:pt>
                <c:pt idx="91">
                  <c:v>1.9488124270450549</c:v>
                </c:pt>
                <c:pt idx="92">
                  <c:v>1.7336507315994045</c:v>
                </c:pt>
                <c:pt idx="93">
                  <c:v>1.5422443009214577</c:v>
                </c:pt>
                <c:pt idx="94">
                  <c:v>1.3719703977111815</c:v>
                </c:pt>
                <c:pt idx="95">
                  <c:v>1.2204958520975842</c:v>
                </c:pt>
                <c:pt idx="96">
                  <c:v>1.0857450914921207</c:v>
                </c:pt>
                <c:pt idx="97">
                  <c:v>0.96587170015632307</c:v>
                </c:pt>
                <c:pt idx="98">
                  <c:v>0.85923311878001341</c:v>
                </c:pt>
                <c:pt idx="99">
                  <c:v>0.76436813739230614</c:v>
                </c:pt>
                <c:pt idx="100">
                  <c:v>0.67997687320310252</c:v>
                </c:pt>
                <c:pt idx="101">
                  <c:v>0.60490295902242819</c:v>
                </c:pt>
                <c:pt idx="102">
                  <c:v>0.53811769819529809</c:v>
                </c:pt>
                <c:pt idx="103">
                  <c:v>0.47870596893586936</c:v>
                </c:pt>
                <c:pt idx="104">
                  <c:v>0.42585368491571329</c:v>
                </c:pt>
                <c:pt idx="105">
                  <c:v>0.37883664028552511</c:v>
                </c:pt>
                <c:pt idx="106">
                  <c:v>0.33701058627972164</c:v>
                </c:pt>
                <c:pt idx="107">
                  <c:v>0.29980240342908882</c:v>
                </c:pt>
                <c:pt idx="108">
                  <c:v>0.26670224841915147</c:v>
                </c:pt>
                <c:pt idx="109">
                  <c:v>0.2372565679869704</c:v>
                </c:pt>
                <c:pt idx="110">
                  <c:v>0.21106188412963445</c:v>
                </c:pt>
                <c:pt idx="111">
                  <c:v>0.18775926546656307</c:v>
                </c:pt>
                <c:pt idx="112">
                  <c:v>0.16702940899973451</c:v>
                </c:pt>
                <c:pt idx="113">
                  <c:v>0.14858826487989715</c:v>
                </c:pt>
                <c:pt idx="114">
                  <c:v>0.13218314422733524</c:v>
                </c:pt>
                <c:pt idx="115">
                  <c:v>0.11758925667479413</c:v>
                </c:pt>
                <c:pt idx="116">
                  <c:v>0.10460663018841364</c:v>
                </c:pt>
                <c:pt idx="117">
                  <c:v>9.3057370960668087E-2</c:v>
                </c:pt>
                <c:pt idx="118">
                  <c:v>8.2783225829126728E-2</c:v>
                </c:pt>
                <c:pt idx="119">
                  <c:v>7.3643413820198483E-2</c:v>
                </c:pt>
                <c:pt idx="120">
                  <c:v>6.5512697104693277E-2</c:v>
                </c:pt>
              </c:numCache>
            </c:numRef>
          </c:yVal>
          <c:smooth val="0"/>
          <c:extLst>
            <c:ext xmlns:c16="http://schemas.microsoft.com/office/drawing/2014/chart" uri="{C3380CC4-5D6E-409C-BE32-E72D297353CC}">
              <c16:uniqueId val="{00000001-2932-49C8-9942-334461E92094}"/>
            </c:ext>
          </c:extLst>
        </c:ser>
        <c:dLbls>
          <c:showLegendKey val="0"/>
          <c:showVal val="0"/>
          <c:showCatName val="0"/>
          <c:showSerName val="0"/>
          <c:showPercent val="0"/>
          <c:showBubbleSize val="0"/>
        </c:dLbls>
        <c:axId val="516267432"/>
        <c:axId val="516267760"/>
      </c:scatterChart>
      <c:valAx>
        <c:axId val="5162674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Time</a:t>
                </a:r>
                <a:r>
                  <a:rPr lang="en-US" baseline="0"/>
                  <a:t> (h)</a:t>
                </a:r>
                <a:endParaRPr lang="en-US"/>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16267760"/>
        <c:crosses val="autoZero"/>
        <c:crossBetween val="midCat"/>
      </c:valAx>
      <c:valAx>
        <c:axId val="516267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Hydrogen Peroxide Concentration (g m</a:t>
                </a:r>
                <a:r>
                  <a:rPr lang="en-US" baseline="30000"/>
                  <a:t>-3</a:t>
                </a:r>
                <a:r>
                  <a:rPr lang="en-US"/>
                  <a:t>)</a:t>
                </a:r>
              </a:p>
            </c:rich>
          </c:tx>
          <c:layout>
            <c:manualLayout>
              <c:xMode val="edge"/>
              <c:yMode val="edge"/>
              <c:x val="2.1915953908814463E-2"/>
              <c:y val="0.1638908834499833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16267432"/>
        <c:crosses val="autoZero"/>
        <c:crossBetween val="midCat"/>
      </c:valAx>
      <c:spPr>
        <a:noFill/>
        <a:ln>
          <a:noFill/>
        </a:ln>
        <a:effectLst/>
      </c:spPr>
    </c:plotArea>
    <c:legend>
      <c:legendPos val="b"/>
      <c:layout>
        <c:manualLayout>
          <c:xMode val="edge"/>
          <c:yMode val="edge"/>
          <c:x val="5.6101670529933659E-2"/>
          <c:y val="0.87467499465844101"/>
          <c:w val="0.89999991999724793"/>
          <c:h val="4.4944262210383369E-2"/>
        </c:manualLayout>
      </c:layout>
      <c:overlay val="0"/>
      <c:spPr>
        <a:solidFill>
          <a:schemeClr val="bg1"/>
        </a:solid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prstDash val="solid"/>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emf"/><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emf"/><Relationship Id="rId1" Type="http://schemas.openxmlformats.org/officeDocument/2006/relationships/chart" Target="../charts/chart2.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3465</xdr:colOff>
      <xdr:row>18</xdr:row>
      <xdr:rowOff>116898</xdr:rowOff>
    </xdr:from>
    <xdr:to>
      <xdr:col>12</xdr:col>
      <xdr:colOff>819150</xdr:colOff>
      <xdr:row>39</xdr:row>
      <xdr:rowOff>163485</xdr:rowOff>
    </xdr:to>
    <xdr:graphicFrame macro="">
      <xdr:nvGraphicFramePr>
        <xdr:cNvPr id="2" name="Chart 1">
          <a:extLst>
            <a:ext uri="{FF2B5EF4-FFF2-40B4-BE49-F238E27FC236}">
              <a16:creationId xmlns:a16="http://schemas.microsoft.com/office/drawing/2014/main" id="{E81E3391-5786-49D4-B2E9-17357BA10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83648</xdr:colOff>
      <xdr:row>43</xdr:row>
      <xdr:rowOff>34983</xdr:rowOff>
    </xdr:from>
    <xdr:to>
      <xdr:col>3</xdr:col>
      <xdr:colOff>1149286</xdr:colOff>
      <xdr:row>55</xdr:row>
      <xdr:rowOff>577559</xdr:rowOff>
    </xdr:to>
    <xdr:pic>
      <xdr:nvPicPr>
        <xdr:cNvPr id="3" name="Picture 2">
          <a:extLst>
            <a:ext uri="{FF2B5EF4-FFF2-40B4-BE49-F238E27FC236}">
              <a16:creationId xmlns:a16="http://schemas.microsoft.com/office/drawing/2014/main" id="{5357ECB0-218F-4356-90AE-0F92832213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703" y="10712508"/>
          <a:ext cx="4932788" cy="30305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161925</xdr:colOff>
      <xdr:row>62</xdr:row>
      <xdr:rowOff>19050</xdr:rowOff>
    </xdr:from>
    <xdr:to>
      <xdr:col>5</xdr:col>
      <xdr:colOff>1238250</xdr:colOff>
      <xdr:row>63</xdr:row>
      <xdr:rowOff>152400</xdr:rowOff>
    </xdr:to>
    <xdr:pic>
      <xdr:nvPicPr>
        <xdr:cNvPr id="4" name="Picture 3">
          <a:extLst>
            <a:ext uri="{FF2B5EF4-FFF2-40B4-BE49-F238E27FC236}">
              <a16:creationId xmlns:a16="http://schemas.microsoft.com/office/drawing/2014/main" id="{DFBFD71C-03E7-4C8A-BC7E-D7A608CAC21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92830" y="15817215"/>
          <a:ext cx="5004435" cy="346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142875</xdr:colOff>
      <xdr:row>69</xdr:row>
      <xdr:rowOff>142875</xdr:rowOff>
    </xdr:from>
    <xdr:to>
      <xdr:col>4</xdr:col>
      <xdr:colOff>981075</xdr:colOff>
      <xdr:row>71</xdr:row>
      <xdr:rowOff>76200</xdr:rowOff>
    </xdr:to>
    <xdr:pic>
      <xdr:nvPicPr>
        <xdr:cNvPr id="5" name="Picture 4">
          <a:extLst>
            <a:ext uri="{FF2B5EF4-FFF2-40B4-BE49-F238E27FC236}">
              <a16:creationId xmlns:a16="http://schemas.microsoft.com/office/drawing/2014/main" id="{38AB0E72-941F-40DE-AF21-BDAD7312C326}"/>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69970" y="17371695"/>
          <a:ext cx="3248025"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178378</xdr:colOff>
      <xdr:row>73</xdr:row>
      <xdr:rowOff>163830</xdr:rowOff>
    </xdr:from>
    <xdr:to>
      <xdr:col>4</xdr:col>
      <xdr:colOff>1108018</xdr:colOff>
      <xdr:row>75</xdr:row>
      <xdr:rowOff>91440</xdr:rowOff>
    </xdr:to>
    <xdr:pic>
      <xdr:nvPicPr>
        <xdr:cNvPr id="6" name="Picture 5">
          <a:extLst>
            <a:ext uri="{FF2B5EF4-FFF2-40B4-BE49-F238E27FC236}">
              <a16:creationId xmlns:a16="http://schemas.microsoft.com/office/drawing/2014/main" id="{A3C5A26F-AAE4-4DDA-A69F-6BC7DEEAB75F}"/>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03568" y="18198465"/>
          <a:ext cx="3343275" cy="327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155863</xdr:colOff>
      <xdr:row>65</xdr:row>
      <xdr:rowOff>164522</xdr:rowOff>
    </xdr:from>
    <xdr:to>
      <xdr:col>5</xdr:col>
      <xdr:colOff>250248</xdr:colOff>
      <xdr:row>67</xdr:row>
      <xdr:rowOff>80529</xdr:rowOff>
    </xdr:to>
    <xdr:pic>
      <xdr:nvPicPr>
        <xdr:cNvPr id="9" name="Picture 8">
          <a:extLst>
            <a:ext uri="{FF2B5EF4-FFF2-40B4-BE49-F238E27FC236}">
              <a16:creationId xmlns:a16="http://schemas.microsoft.com/office/drawing/2014/main" id="{AB0A3CAD-89AF-4981-A527-376DDCEA567A}"/>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84863" y="16579907"/>
          <a:ext cx="4024400" cy="333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27710</xdr:colOff>
      <xdr:row>77</xdr:row>
      <xdr:rowOff>145473</xdr:rowOff>
    </xdr:from>
    <xdr:to>
      <xdr:col>5</xdr:col>
      <xdr:colOff>916479</xdr:colOff>
      <xdr:row>79</xdr:row>
      <xdr:rowOff>135082</xdr:rowOff>
    </xdr:to>
    <xdr:pic>
      <xdr:nvPicPr>
        <xdr:cNvPr id="12" name="Picture 11">
          <a:extLst>
            <a:ext uri="{FF2B5EF4-FFF2-40B4-BE49-F238E27FC236}">
              <a16:creationId xmlns:a16="http://schemas.microsoft.com/office/drawing/2014/main" id="{B3B8C230-285A-4E79-96E9-91657CA02789}"/>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63637" y="19001509"/>
          <a:ext cx="4830387" cy="391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xdr:colOff>
      <xdr:row>82</xdr:row>
      <xdr:rowOff>193964</xdr:rowOff>
    </xdr:from>
    <xdr:to>
      <xdr:col>5</xdr:col>
      <xdr:colOff>1161011</xdr:colOff>
      <xdr:row>84</xdr:row>
      <xdr:rowOff>31173</xdr:rowOff>
    </xdr:to>
    <xdr:pic>
      <xdr:nvPicPr>
        <xdr:cNvPr id="13" name="Picture 12">
          <a:extLst>
            <a:ext uri="{FF2B5EF4-FFF2-40B4-BE49-F238E27FC236}">
              <a16:creationId xmlns:a16="http://schemas.microsoft.com/office/drawing/2014/main" id="{E4667DF0-2CC2-4DB3-BA84-9047A3403CFE}"/>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42854" y="20054455"/>
          <a:ext cx="5095702" cy="238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3465</xdr:colOff>
      <xdr:row>18</xdr:row>
      <xdr:rowOff>116898</xdr:rowOff>
    </xdr:from>
    <xdr:to>
      <xdr:col>12</xdr:col>
      <xdr:colOff>819150</xdr:colOff>
      <xdr:row>39</xdr:row>
      <xdr:rowOff>163485</xdr:rowOff>
    </xdr:to>
    <xdr:graphicFrame macro="">
      <xdr:nvGraphicFramePr>
        <xdr:cNvPr id="2" name="Chart 1">
          <a:extLst>
            <a:ext uri="{FF2B5EF4-FFF2-40B4-BE49-F238E27FC236}">
              <a16:creationId xmlns:a16="http://schemas.microsoft.com/office/drawing/2014/main" id="{FBD03DE0-08E1-4257-9611-A467F94E41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83648</xdr:colOff>
      <xdr:row>43</xdr:row>
      <xdr:rowOff>34983</xdr:rowOff>
    </xdr:from>
    <xdr:to>
      <xdr:col>3</xdr:col>
      <xdr:colOff>1149286</xdr:colOff>
      <xdr:row>55</xdr:row>
      <xdr:rowOff>577559</xdr:rowOff>
    </xdr:to>
    <xdr:pic>
      <xdr:nvPicPr>
        <xdr:cNvPr id="5" name="Picture 4">
          <a:extLst>
            <a:ext uri="{FF2B5EF4-FFF2-40B4-BE49-F238E27FC236}">
              <a16:creationId xmlns:a16="http://schemas.microsoft.com/office/drawing/2014/main" id="{F3457C20-3976-4548-A2D4-59D0361E62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6262" y="10399915"/>
          <a:ext cx="4944910" cy="29930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161925</xdr:colOff>
      <xdr:row>62</xdr:row>
      <xdr:rowOff>19050</xdr:rowOff>
    </xdr:from>
    <xdr:to>
      <xdr:col>5</xdr:col>
      <xdr:colOff>1238250</xdr:colOff>
      <xdr:row>63</xdr:row>
      <xdr:rowOff>152400</xdr:rowOff>
    </xdr:to>
    <xdr:pic>
      <xdr:nvPicPr>
        <xdr:cNvPr id="15" name="Picture 14">
          <a:extLst>
            <a:ext uri="{FF2B5EF4-FFF2-40B4-BE49-F238E27FC236}">
              <a16:creationId xmlns:a16="http://schemas.microsoft.com/office/drawing/2014/main" id="{70885285-B38F-4C22-9B18-680D62B19689}"/>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90925" y="12563475"/>
          <a:ext cx="49244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142875</xdr:colOff>
      <xdr:row>69</xdr:row>
      <xdr:rowOff>142875</xdr:rowOff>
    </xdr:from>
    <xdr:to>
      <xdr:col>4</xdr:col>
      <xdr:colOff>981075</xdr:colOff>
      <xdr:row>71</xdr:row>
      <xdr:rowOff>76200</xdr:rowOff>
    </xdr:to>
    <xdr:pic>
      <xdr:nvPicPr>
        <xdr:cNvPr id="16" name="Picture 15">
          <a:extLst>
            <a:ext uri="{FF2B5EF4-FFF2-40B4-BE49-F238E27FC236}">
              <a16:creationId xmlns:a16="http://schemas.microsoft.com/office/drawing/2014/main" id="{A9CA5975-8203-4110-8F66-CD7E00088161}"/>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71875" y="14316075"/>
          <a:ext cx="329565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178378</xdr:colOff>
      <xdr:row>73</xdr:row>
      <xdr:rowOff>163830</xdr:rowOff>
    </xdr:from>
    <xdr:to>
      <xdr:col>4</xdr:col>
      <xdr:colOff>1108018</xdr:colOff>
      <xdr:row>75</xdr:row>
      <xdr:rowOff>91440</xdr:rowOff>
    </xdr:to>
    <xdr:pic>
      <xdr:nvPicPr>
        <xdr:cNvPr id="17" name="Picture 16">
          <a:extLst>
            <a:ext uri="{FF2B5EF4-FFF2-40B4-BE49-F238E27FC236}">
              <a16:creationId xmlns:a16="http://schemas.microsoft.com/office/drawing/2014/main" id="{280A94CA-4468-4958-ABEE-76EA7D1E848E}"/>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07378" y="18373898"/>
          <a:ext cx="3380163" cy="325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155863</xdr:colOff>
      <xdr:row>65</xdr:row>
      <xdr:rowOff>164522</xdr:rowOff>
    </xdr:from>
    <xdr:to>
      <xdr:col>5</xdr:col>
      <xdr:colOff>250248</xdr:colOff>
      <xdr:row>67</xdr:row>
      <xdr:rowOff>80529</xdr:rowOff>
    </xdr:to>
    <xdr:pic>
      <xdr:nvPicPr>
        <xdr:cNvPr id="26" name="Picture 25">
          <a:extLst>
            <a:ext uri="{FF2B5EF4-FFF2-40B4-BE49-F238E27FC236}">
              <a16:creationId xmlns:a16="http://schemas.microsoft.com/office/drawing/2014/main" id="{9EE74EE1-376F-431E-BA4E-54D1FED9CB56}"/>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84863" y="13542817"/>
          <a:ext cx="3939021" cy="331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242456</xdr:colOff>
      <xdr:row>77</xdr:row>
      <xdr:rowOff>62346</xdr:rowOff>
    </xdr:from>
    <xdr:to>
      <xdr:col>5</xdr:col>
      <xdr:colOff>1131225</xdr:colOff>
      <xdr:row>79</xdr:row>
      <xdr:rowOff>51955</xdr:rowOff>
    </xdr:to>
    <xdr:pic>
      <xdr:nvPicPr>
        <xdr:cNvPr id="10" name="Picture 9">
          <a:extLst>
            <a:ext uri="{FF2B5EF4-FFF2-40B4-BE49-F238E27FC236}">
              <a16:creationId xmlns:a16="http://schemas.microsoft.com/office/drawing/2014/main" id="{E0915D7F-23E9-49F1-80D1-EF5EBCB1A217}"/>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8383" y="18918382"/>
          <a:ext cx="4830387" cy="391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221673</xdr:colOff>
      <xdr:row>82</xdr:row>
      <xdr:rowOff>110837</xdr:rowOff>
    </xdr:from>
    <xdr:to>
      <xdr:col>6</xdr:col>
      <xdr:colOff>94211</xdr:colOff>
      <xdr:row>83</xdr:row>
      <xdr:rowOff>148937</xdr:rowOff>
    </xdr:to>
    <xdr:pic>
      <xdr:nvPicPr>
        <xdr:cNvPr id="11" name="Picture 10">
          <a:extLst>
            <a:ext uri="{FF2B5EF4-FFF2-40B4-BE49-F238E27FC236}">
              <a16:creationId xmlns:a16="http://schemas.microsoft.com/office/drawing/2014/main" id="{F37AF773-107A-4FF2-B908-C56CD8D7AA94}"/>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57600" y="19971328"/>
          <a:ext cx="5095702" cy="238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DE57-B77D-4B8A-8968-2923C38E1CDD}">
  <dimension ref="B1:P10"/>
  <sheetViews>
    <sheetView showGridLines="0" workbookViewId="0">
      <selection activeCell="B8" sqref="B8:P10"/>
    </sheetView>
  </sheetViews>
  <sheetFormatPr defaultRowHeight="15.6"/>
  <cols>
    <col min="2" max="2" width="8.796875" customWidth="1"/>
  </cols>
  <sheetData>
    <row r="1" spans="2:16" ht="16.2" thickBot="1"/>
    <row r="2" spans="2:16" ht="28.8" customHeight="1" thickBot="1">
      <c r="B2" s="80" t="s">
        <v>47</v>
      </c>
      <c r="C2" s="81"/>
      <c r="D2" s="81"/>
      <c r="E2" s="81"/>
      <c r="F2" s="81"/>
      <c r="G2" s="81"/>
      <c r="H2" s="81"/>
      <c r="I2" s="81"/>
      <c r="J2" s="81"/>
      <c r="K2" s="81"/>
      <c r="L2" s="81"/>
      <c r="M2" s="81"/>
      <c r="N2" s="81"/>
      <c r="O2" s="81"/>
      <c r="P2" s="82"/>
    </row>
    <row r="4" spans="2:16" ht="192.6" customHeight="1">
      <c r="B4" s="79" t="s">
        <v>83</v>
      </c>
      <c r="C4" s="79"/>
      <c r="D4" s="79"/>
      <c r="E4" s="79"/>
      <c r="F4" s="79"/>
      <c r="G4" s="79"/>
      <c r="H4" s="79"/>
      <c r="I4" s="79"/>
      <c r="J4" s="79"/>
      <c r="K4" s="79"/>
      <c r="L4" s="79"/>
      <c r="M4" s="79"/>
      <c r="N4" s="79"/>
      <c r="O4" s="79"/>
      <c r="P4" s="79"/>
    </row>
    <row r="5" spans="2:16">
      <c r="B5" s="79"/>
      <c r="C5" s="79"/>
      <c r="D5" s="79"/>
      <c r="E5" s="79"/>
      <c r="F5" s="79"/>
      <c r="G5" s="79"/>
      <c r="H5" s="79"/>
      <c r="I5" s="79"/>
      <c r="J5" s="79"/>
      <c r="K5" s="79"/>
      <c r="L5" s="79"/>
      <c r="M5" s="79"/>
      <c r="N5" s="79"/>
      <c r="O5" s="79"/>
      <c r="P5" s="79"/>
    </row>
    <row r="6" spans="2:16" ht="16.8" customHeight="1">
      <c r="B6" s="79"/>
      <c r="C6" s="79"/>
      <c r="D6" s="79"/>
      <c r="E6" s="79"/>
      <c r="F6" s="79"/>
      <c r="G6" s="79"/>
      <c r="H6" s="79"/>
      <c r="I6" s="79"/>
      <c r="J6" s="79"/>
      <c r="K6" s="79"/>
      <c r="L6" s="79"/>
      <c r="M6" s="79"/>
      <c r="N6" s="79"/>
      <c r="O6" s="79"/>
      <c r="P6" s="79"/>
    </row>
    <row r="8" spans="2:16">
      <c r="B8" s="79" t="s">
        <v>84</v>
      </c>
      <c r="C8" s="79"/>
      <c r="D8" s="79"/>
      <c r="E8" s="79"/>
      <c r="F8" s="79"/>
      <c r="G8" s="79"/>
      <c r="H8" s="79"/>
      <c r="I8" s="79"/>
      <c r="J8" s="79"/>
      <c r="K8" s="79"/>
      <c r="L8" s="79"/>
      <c r="M8" s="79"/>
      <c r="N8" s="79"/>
      <c r="O8" s="79"/>
      <c r="P8" s="79"/>
    </row>
    <row r="9" spans="2:16">
      <c r="B9" s="79"/>
      <c r="C9" s="79"/>
      <c r="D9" s="79"/>
      <c r="E9" s="79"/>
      <c r="F9" s="79"/>
      <c r="G9" s="79"/>
      <c r="H9" s="79"/>
      <c r="I9" s="79"/>
      <c r="J9" s="79"/>
      <c r="K9" s="79"/>
      <c r="L9" s="79"/>
      <c r="M9" s="79"/>
      <c r="N9" s="79"/>
      <c r="O9" s="79"/>
      <c r="P9" s="79"/>
    </row>
    <row r="10" spans="2:16" ht="379.8" customHeight="1">
      <c r="B10" s="79"/>
      <c r="C10" s="79"/>
      <c r="D10" s="79"/>
      <c r="E10" s="79"/>
      <c r="F10" s="79"/>
      <c r="G10" s="79"/>
      <c r="H10" s="79"/>
      <c r="I10" s="79"/>
      <c r="J10" s="79"/>
      <c r="K10" s="79"/>
      <c r="L10" s="79"/>
      <c r="M10" s="79"/>
      <c r="N10" s="79"/>
      <c r="O10" s="79"/>
      <c r="P10" s="79"/>
    </row>
  </sheetData>
  <sheetProtection sheet="1" objects="1" scenarios="1"/>
  <mergeCells count="3">
    <mergeCell ref="B4:P6"/>
    <mergeCell ref="B8:P10"/>
    <mergeCell ref="B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972FC-730B-4A3C-9317-98C3D95ACFBB}">
  <dimension ref="A1:P211"/>
  <sheetViews>
    <sheetView showGridLines="0" topLeftCell="C8" zoomScale="110" zoomScaleNormal="110" workbookViewId="0">
      <selection activeCell="D7" sqref="D7"/>
    </sheetView>
  </sheetViews>
  <sheetFormatPr defaultColWidth="10.796875" defaultRowHeight="15.6"/>
  <cols>
    <col min="1" max="1" width="10.796875" style="1"/>
    <col min="2" max="2" width="34.296875" style="1" customWidth="1"/>
    <col min="3" max="3" width="16.796875" style="1" customWidth="1"/>
    <col min="4" max="4" width="14.8984375" style="1" customWidth="1"/>
    <col min="5" max="5" width="20" style="1" customWidth="1"/>
    <col min="6" max="6" width="16.796875" style="1" customWidth="1"/>
    <col min="7" max="7" width="11.796875" style="1" customWidth="1"/>
    <col min="8" max="8" width="11.69921875" style="1" customWidth="1"/>
    <col min="9" max="9" width="15.19921875" style="1" customWidth="1"/>
    <col min="10" max="10" width="11.3984375" style="1" customWidth="1"/>
    <col min="11" max="11" width="10.796875" style="1"/>
    <col min="12" max="12" width="24.296875" style="1" customWidth="1"/>
    <col min="13" max="16384" width="10.796875" style="1"/>
  </cols>
  <sheetData>
    <row r="1" spans="2:13" ht="16.2" thickBot="1"/>
    <row r="2" spans="2:13" ht="26.4" customHeight="1">
      <c r="B2" s="112" t="s">
        <v>47</v>
      </c>
      <c r="C2" s="113"/>
      <c r="D2" s="113"/>
      <c r="E2" s="113"/>
      <c r="F2" s="113"/>
      <c r="G2" s="113"/>
      <c r="H2" s="113"/>
      <c r="I2" s="113"/>
      <c r="J2" s="113"/>
      <c r="K2" s="113"/>
      <c r="L2" s="113"/>
      <c r="M2" s="114"/>
    </row>
    <row r="3" spans="2:13" ht="12.6" customHeight="1">
      <c r="B3" s="115" t="s">
        <v>78</v>
      </c>
      <c r="C3" s="116"/>
      <c r="D3" s="116"/>
      <c r="E3" s="116"/>
      <c r="F3" s="116"/>
      <c r="G3" s="116"/>
      <c r="H3" s="116"/>
      <c r="I3" s="116"/>
      <c r="J3" s="116"/>
      <c r="K3" s="116"/>
      <c r="L3" s="116"/>
      <c r="M3" s="117"/>
    </row>
    <row r="4" spans="2:13" ht="34.049999999999997" customHeight="1" thickBot="1">
      <c r="B4" s="118" t="s">
        <v>81</v>
      </c>
      <c r="C4" s="119"/>
      <c r="D4" s="119"/>
      <c r="E4" s="119"/>
      <c r="F4" s="119"/>
      <c r="G4" s="119"/>
      <c r="H4" s="119"/>
      <c r="I4" s="119"/>
      <c r="J4" s="119"/>
      <c r="K4" s="119"/>
      <c r="L4" s="119"/>
      <c r="M4" s="120"/>
    </row>
    <row r="6" spans="2:13">
      <c r="F6" s="121" t="s">
        <v>56</v>
      </c>
      <c r="G6" s="121"/>
    </row>
    <row r="7" spans="2:13">
      <c r="F7" s="122" t="s">
        <v>3</v>
      </c>
      <c r="G7" s="122"/>
    </row>
    <row r="9" spans="2:13" ht="16.2" thickBot="1"/>
    <row r="10" spans="2:13" s="32" customFormat="1" ht="61.8" thickBot="1">
      <c r="B10" s="85" t="s">
        <v>12</v>
      </c>
      <c r="C10" s="86"/>
      <c r="D10" s="86"/>
      <c r="E10" s="86"/>
      <c r="F10" s="87"/>
      <c r="H10" s="85" t="s">
        <v>2</v>
      </c>
      <c r="I10" s="86"/>
      <c r="J10" s="86"/>
      <c r="K10" s="86"/>
      <c r="L10" s="86"/>
      <c r="M10" s="87"/>
    </row>
    <row r="11" spans="2:13" ht="16.2" customHeight="1" thickBot="1"/>
    <row r="12" spans="2:13" ht="16.2" customHeight="1">
      <c r="B12" s="43" t="s">
        <v>51</v>
      </c>
      <c r="C12" s="44"/>
      <c r="E12" s="107" t="s">
        <v>0</v>
      </c>
      <c r="F12" s="108"/>
      <c r="H12" s="109" t="s">
        <v>72</v>
      </c>
      <c r="I12" s="110"/>
      <c r="J12" s="110"/>
      <c r="K12" s="110"/>
      <c r="L12" s="111"/>
      <c r="M12" s="31">
        <f>MAX(F91:F171)</f>
        <v>0.52683117937959756</v>
      </c>
    </row>
    <row r="13" spans="2:13" ht="18" customHeight="1">
      <c r="B13" s="33" t="s">
        <v>48</v>
      </c>
      <c r="C13" s="42">
        <v>0.33</v>
      </c>
      <c r="E13" s="2" t="s">
        <v>9</v>
      </c>
      <c r="F13" s="28">
        <v>0.15</v>
      </c>
      <c r="H13" s="109" t="s">
        <v>73</v>
      </c>
      <c r="I13" s="110"/>
      <c r="J13" s="110"/>
      <c r="K13" s="110"/>
      <c r="L13" s="111"/>
      <c r="M13" s="31">
        <f>MAX(E92:E172)</f>
        <v>12.597699743420785</v>
      </c>
    </row>
    <row r="14" spans="2:13" ht="18" customHeight="1" thickBot="1">
      <c r="B14" s="33" t="s">
        <v>50</v>
      </c>
      <c r="C14" s="42">
        <v>1</v>
      </c>
      <c r="E14" s="3" t="s">
        <v>1</v>
      </c>
      <c r="F14" s="30">
        <v>100</v>
      </c>
      <c r="H14" s="123" t="s">
        <v>77</v>
      </c>
      <c r="I14" s="124"/>
      <c r="J14" s="124"/>
      <c r="K14" s="124"/>
      <c r="L14" s="125"/>
      <c r="M14" s="129">
        <f>M12/M13</f>
        <v>4.1819632957575285E-2</v>
      </c>
    </row>
    <row r="15" spans="2:13" ht="18" customHeight="1" thickBot="1">
      <c r="B15" s="41" t="s">
        <v>80</v>
      </c>
      <c r="C15" s="55">
        <f>QMechanicalGassing/volume + InfiltrationRate+QinjectGassing/volume</f>
        <v>0.16666666666666669</v>
      </c>
      <c r="E15" s="4"/>
      <c r="F15" s="4"/>
      <c r="H15" s="126"/>
      <c r="I15" s="127"/>
      <c r="J15" s="127"/>
      <c r="K15" s="127"/>
      <c r="L15" s="128"/>
      <c r="M15" s="130"/>
    </row>
    <row r="16" spans="2:13" ht="18" customHeight="1">
      <c r="B16" s="34" t="s">
        <v>53</v>
      </c>
      <c r="C16" s="35"/>
      <c r="E16" s="107" t="s">
        <v>8</v>
      </c>
      <c r="F16" s="108"/>
      <c r="H16" s="109" t="s">
        <v>74</v>
      </c>
      <c r="I16" s="110"/>
      <c r="J16" s="110"/>
      <c r="K16" s="110"/>
      <c r="L16" s="111"/>
      <c r="M16" s="31">
        <f>G171</f>
        <v>1.0357610036260883</v>
      </c>
    </row>
    <row r="17" spans="2:13" ht="18" customHeight="1">
      <c r="B17" s="33" t="s">
        <v>36</v>
      </c>
      <c r="C17" s="28">
        <v>120</v>
      </c>
      <c r="E17" s="9" t="s">
        <v>5</v>
      </c>
      <c r="F17" s="28">
        <v>2</v>
      </c>
      <c r="H17" s="36" t="s">
        <v>75</v>
      </c>
      <c r="I17" s="37"/>
      <c r="J17" s="37"/>
      <c r="K17" s="37"/>
      <c r="L17" s="38"/>
      <c r="M17" s="39">
        <f>K171/SUM(H171:K171)*(1-M14)</f>
        <v>9.0887213815648932E-2</v>
      </c>
    </row>
    <row r="18" spans="2:13" ht="18" customHeight="1">
      <c r="B18" s="34" t="s">
        <v>54</v>
      </c>
      <c r="C18" s="35"/>
      <c r="E18" s="9" t="s">
        <v>6</v>
      </c>
      <c r="F18" s="28">
        <v>3</v>
      </c>
      <c r="H18" s="36" t="s">
        <v>76</v>
      </c>
      <c r="I18" s="37"/>
      <c r="J18" s="37"/>
      <c r="K18" s="37"/>
      <c r="L18" s="38"/>
      <c r="M18" s="39">
        <f>SUM(H171:J171)/SUM(H171:K171)*(1-M14)</f>
        <v>0.8672931532267758</v>
      </c>
    </row>
    <row r="19" spans="2:13" ht="18" customHeight="1">
      <c r="B19" s="33" t="s">
        <v>37</v>
      </c>
      <c r="C19" s="28">
        <v>0</v>
      </c>
      <c r="E19" s="51" t="s">
        <v>7</v>
      </c>
      <c r="F19" s="28">
        <v>2.5</v>
      </c>
    </row>
    <row r="20" spans="2:13" ht="21.6" customHeight="1" thickBot="1">
      <c r="B20" s="12" t="s">
        <v>38</v>
      </c>
      <c r="C20" s="30">
        <v>0</v>
      </c>
      <c r="E20" s="98" t="s">
        <v>61</v>
      </c>
      <c r="F20" s="100">
        <v>0</v>
      </c>
    </row>
    <row r="21" spans="2:13" ht="18" customHeight="1" thickBot="1">
      <c r="B21" s="40"/>
      <c r="E21" s="99"/>
      <c r="F21" s="101"/>
    </row>
    <row r="22" spans="2:13" ht="18" customHeight="1" thickBot="1">
      <c r="B22" s="43" t="s">
        <v>52</v>
      </c>
      <c r="C22" s="44"/>
      <c r="E22" s="10" t="s">
        <v>49</v>
      </c>
      <c r="F22" s="30">
        <v>0.1</v>
      </c>
    </row>
    <row r="23" spans="2:13" ht="18" customHeight="1">
      <c r="B23" s="33" t="s">
        <v>48</v>
      </c>
      <c r="C23" s="42">
        <v>2.5</v>
      </c>
    </row>
    <row r="24" spans="2:13" ht="18" customHeight="1">
      <c r="B24" s="33" t="s">
        <v>50</v>
      </c>
      <c r="C24" s="42">
        <v>1</v>
      </c>
    </row>
    <row r="25" spans="2:13" ht="18" customHeight="1">
      <c r="B25" s="41" t="s">
        <v>80</v>
      </c>
      <c r="C25" s="55">
        <f>QMechanicalDwell/volume + InfiltrationRate+QinjectGassing/volume</f>
        <v>0.16666666666666669</v>
      </c>
    </row>
    <row r="26" spans="2:13" ht="18" customHeight="1">
      <c r="B26" s="34" t="s">
        <v>53</v>
      </c>
      <c r="C26" s="35"/>
    </row>
    <row r="27" spans="2:13" ht="18" customHeight="1">
      <c r="B27" s="33" t="s">
        <v>36</v>
      </c>
      <c r="C27" s="28">
        <v>80</v>
      </c>
    </row>
    <row r="28" spans="2:13" ht="18" customHeight="1">
      <c r="B28" s="34" t="s">
        <v>54</v>
      </c>
      <c r="C28" s="35"/>
    </row>
    <row r="29" spans="2:13" ht="18" customHeight="1">
      <c r="B29" s="33" t="s">
        <v>37</v>
      </c>
      <c r="C29" s="28">
        <v>0</v>
      </c>
    </row>
    <row r="30" spans="2:13" ht="18" customHeight="1" thickBot="1">
      <c r="B30" s="12" t="s">
        <v>38</v>
      </c>
      <c r="C30" s="30">
        <v>0</v>
      </c>
    </row>
    <row r="31" spans="2:13" ht="18" customHeight="1" thickBot="1">
      <c r="B31" s="40"/>
    </row>
    <row r="32" spans="2:13" ht="18" customHeight="1">
      <c r="B32" s="43" t="s">
        <v>55</v>
      </c>
      <c r="C32" s="44"/>
    </row>
    <row r="33" spans="2:11" ht="18" customHeight="1">
      <c r="B33" s="33" t="s">
        <v>48</v>
      </c>
      <c r="C33" s="42">
        <v>0.5</v>
      </c>
    </row>
    <row r="34" spans="2:11" ht="18" customHeight="1">
      <c r="B34" s="33" t="s">
        <v>50</v>
      </c>
      <c r="C34" s="53">
        <v>200</v>
      </c>
    </row>
    <row r="35" spans="2:11" ht="18" customHeight="1" thickBot="1">
      <c r="B35" s="10" t="s">
        <v>80</v>
      </c>
      <c r="C35" s="56">
        <f>QMechanicalAeration/volume + InfiltrationRate</f>
        <v>13.433333333333334</v>
      </c>
    </row>
    <row r="36" spans="2:11" ht="18" customHeight="1" thickBot="1"/>
    <row r="37" spans="2:11" ht="36" customHeight="1">
      <c r="B37" s="17" t="s">
        <v>39</v>
      </c>
      <c r="C37" s="18" t="s">
        <v>41</v>
      </c>
      <c r="D37" s="19" t="s">
        <v>40</v>
      </c>
      <c r="E37" s="18" t="s">
        <v>45</v>
      </c>
      <c r="F37" s="20" t="s">
        <v>4</v>
      </c>
    </row>
    <row r="38" spans="2:11" ht="18" customHeight="1">
      <c r="B38" s="11" t="s">
        <v>18</v>
      </c>
      <c r="C38" s="13">
        <f>2*F18*F19+2*F17*F19</f>
        <v>25</v>
      </c>
      <c r="D38" s="54" t="s">
        <v>14</v>
      </c>
      <c r="E38" s="54">
        <v>600</v>
      </c>
      <c r="F38" s="14">
        <f>E38*C38/volume/100</f>
        <v>10</v>
      </c>
    </row>
    <row r="39" spans="2:11" ht="18" customHeight="1">
      <c r="B39" s="11" t="s">
        <v>19</v>
      </c>
      <c r="C39" s="13">
        <f>F18*F17</f>
        <v>6</v>
      </c>
      <c r="D39" s="54" t="s">
        <v>15</v>
      </c>
      <c r="E39" s="54">
        <v>800</v>
      </c>
      <c r="F39" s="14">
        <f>E39*C39/volume/100</f>
        <v>3.2</v>
      </c>
    </row>
    <row r="40" spans="2:11" ht="18" customHeight="1">
      <c r="B40" s="11" t="s">
        <v>20</v>
      </c>
      <c r="C40" s="13">
        <f>F18*F17</f>
        <v>6</v>
      </c>
      <c r="D40" s="54" t="s">
        <v>16</v>
      </c>
      <c r="E40" s="54">
        <v>75</v>
      </c>
      <c r="F40" s="14">
        <f>E40*C40/volume/100</f>
        <v>0.3</v>
      </c>
    </row>
    <row r="41" spans="2:11" ht="18" customHeight="1">
      <c r="B41" s="11" t="s">
        <v>21</v>
      </c>
      <c r="C41" s="15">
        <f>(F13/2)^2*PI()*F14*2</f>
        <v>3.5342917352885173</v>
      </c>
      <c r="D41" s="54" t="s">
        <v>17</v>
      </c>
      <c r="E41" s="54">
        <v>600</v>
      </c>
      <c r="F41" s="14">
        <f>E41*C41/volume/100</f>
        <v>1.4137166941154069</v>
      </c>
    </row>
    <row r="42" spans="2:11" ht="16.2" thickBot="1">
      <c r="B42" s="12" t="s">
        <v>35</v>
      </c>
      <c r="C42" s="27">
        <v>0</v>
      </c>
      <c r="D42" s="26" t="s">
        <v>46</v>
      </c>
      <c r="E42" s="26">
        <v>0</v>
      </c>
      <c r="F42" s="16">
        <f>E42*C42/volume/100</f>
        <v>0</v>
      </c>
    </row>
    <row r="43" spans="2:11" ht="17.399999999999999">
      <c r="E43" s="102" t="s">
        <v>34</v>
      </c>
      <c r="F43" s="102"/>
      <c r="I43" s="103" t="s">
        <v>42</v>
      </c>
      <c r="J43" s="104"/>
      <c r="K43" s="47">
        <f>F18*F17*F19</f>
        <v>15</v>
      </c>
    </row>
    <row r="44" spans="2:11" ht="17.399999999999999">
      <c r="E44" s="102"/>
      <c r="F44" s="102"/>
      <c r="I44" s="105" t="s">
        <v>58</v>
      </c>
      <c r="J44" s="106"/>
      <c r="K44" s="48">
        <f>ACHGassing*volume</f>
        <v>2.5000000000000004</v>
      </c>
    </row>
    <row r="45" spans="2:11" ht="16.2" customHeight="1">
      <c r="E45" s="102"/>
      <c r="F45" s="102"/>
      <c r="I45" s="105" t="s">
        <v>59</v>
      </c>
      <c r="J45" s="106"/>
      <c r="K45" s="48">
        <f>ACHDwell*volume</f>
        <v>2.5000000000000004</v>
      </c>
    </row>
    <row r="46" spans="2:11" ht="17.399999999999999" customHeight="1">
      <c r="E46" s="102"/>
      <c r="F46" s="102"/>
      <c r="I46" s="105" t="s">
        <v>60</v>
      </c>
      <c r="J46" s="106"/>
      <c r="K46" s="48">
        <f>ACHAeration*volume</f>
        <v>201.5</v>
      </c>
    </row>
    <row r="47" spans="2:11" ht="17.399999999999999" customHeight="1">
      <c r="E47" s="102"/>
      <c r="F47" s="102"/>
      <c r="I47" s="88" t="s">
        <v>62</v>
      </c>
      <c r="J47" s="89"/>
      <c r="K47" s="48">
        <f>SUM(F38:F42)+ACHGassing+QinjectGassing/volume</f>
        <v>15.080383360782074</v>
      </c>
    </row>
    <row r="48" spans="2:11" ht="15.6" customHeight="1">
      <c r="E48" s="102"/>
      <c r="F48" s="102"/>
      <c r="I48" s="88" t="s">
        <v>63</v>
      </c>
      <c r="J48" s="89"/>
      <c r="K48" s="48">
        <f>SUM(F38:F42)+ACHDwell+QinjectDwell/volume</f>
        <v>15.080383360782074</v>
      </c>
    </row>
    <row r="49" spans="1:13" ht="15.6" customHeight="1">
      <c r="E49" s="102"/>
      <c r="F49" s="102"/>
      <c r="G49" s="5"/>
      <c r="I49" s="88" t="s">
        <v>64</v>
      </c>
      <c r="J49" s="89"/>
      <c r="K49" s="48">
        <f>SUM(F38:F42)+ACHAeration</f>
        <v>28.347050027448741</v>
      </c>
    </row>
    <row r="50" spans="1:13">
      <c r="E50" s="102"/>
      <c r="F50" s="102"/>
      <c r="G50" s="5"/>
      <c r="I50" s="88" t="s">
        <v>57</v>
      </c>
      <c r="J50" s="89"/>
      <c r="K50" s="52">
        <f>DurationGas+DurationDwell+DurationAeration</f>
        <v>3.33</v>
      </c>
    </row>
    <row r="51" spans="1:13" ht="17.399999999999999" customHeight="1">
      <c r="E51" s="102"/>
      <c r="F51" s="102"/>
      <c r="I51" s="90" t="s">
        <v>79</v>
      </c>
      <c r="J51" s="91"/>
      <c r="K51" s="94">
        <f>(F13/2)^2*PI()*2</f>
        <v>3.5342917352885174E-2</v>
      </c>
    </row>
    <row r="52" spans="1:13" ht="16.2" thickBot="1">
      <c r="E52" s="102"/>
      <c r="F52" s="102"/>
      <c r="I52" s="92"/>
      <c r="J52" s="93"/>
      <c r="K52" s="95"/>
    </row>
    <row r="53" spans="1:13" ht="15.45" customHeight="1">
      <c r="E53" s="102"/>
      <c r="F53" s="102"/>
    </row>
    <row r="54" spans="1:13">
      <c r="E54" s="102"/>
      <c r="F54" s="102"/>
      <c r="H54" s="8"/>
      <c r="I54" s="8"/>
      <c r="J54" s="8"/>
      <c r="K54" s="8"/>
      <c r="L54" s="8"/>
      <c r="M54" s="8"/>
    </row>
    <row r="55" spans="1:13">
      <c r="E55" s="102"/>
      <c r="F55" s="102"/>
      <c r="K55" s="8"/>
      <c r="L55" s="8"/>
      <c r="M55" s="8"/>
    </row>
    <row r="56" spans="1:13" ht="61.2">
      <c r="A56" s="32"/>
      <c r="E56" s="102"/>
      <c r="F56" s="102"/>
      <c r="K56" s="8"/>
      <c r="L56" s="8"/>
      <c r="M56" s="8"/>
    </row>
    <row r="57" spans="1:13" ht="18" customHeight="1">
      <c r="E57" s="21"/>
      <c r="F57" s="21"/>
    </row>
    <row r="58" spans="1:13" ht="15.45" customHeight="1" thickBot="1">
      <c r="G58" s="32"/>
    </row>
    <row r="59" spans="1:13" ht="61.8" thickBot="1">
      <c r="B59" s="85" t="s">
        <v>10</v>
      </c>
      <c r="C59" s="86"/>
      <c r="D59" s="86"/>
      <c r="E59" s="86"/>
      <c r="F59" s="87"/>
    </row>
    <row r="60" spans="1:13">
      <c r="B60" s="96" t="s">
        <v>71</v>
      </c>
      <c r="C60" s="96"/>
      <c r="D60" s="96"/>
      <c r="E60" s="96"/>
      <c r="F60" s="96"/>
    </row>
    <row r="61" spans="1:13">
      <c r="B61" s="97"/>
      <c r="C61" s="97"/>
      <c r="D61" s="97"/>
      <c r="E61" s="97"/>
      <c r="F61" s="97"/>
      <c r="I61"/>
    </row>
    <row r="62" spans="1:13" s="32" customFormat="1" ht="20.399999999999999" customHeight="1">
      <c r="A62" s="1"/>
      <c r="B62" s="1"/>
      <c r="C62"/>
      <c r="D62" s="1"/>
      <c r="E62" s="1"/>
      <c r="F62" s="1"/>
      <c r="G62" s="1"/>
    </row>
    <row r="63" spans="1:13" ht="16.2" customHeight="1">
      <c r="B63" s="6" t="s">
        <v>11</v>
      </c>
    </row>
    <row r="66" spans="2:10">
      <c r="I66"/>
    </row>
    <row r="67" spans="2:10" ht="17.399999999999999">
      <c r="B67" s="6" t="s">
        <v>22</v>
      </c>
      <c r="C67"/>
      <c r="J67"/>
    </row>
    <row r="71" spans="2:10" ht="15.6" customHeight="1">
      <c r="B71" s="84" t="s">
        <v>23</v>
      </c>
    </row>
    <row r="72" spans="2:10">
      <c r="B72" s="84"/>
      <c r="C72"/>
    </row>
    <row r="74" spans="2:10">
      <c r="C74"/>
    </row>
    <row r="75" spans="2:10">
      <c r="B75" s="83" t="s">
        <v>24</v>
      </c>
    </row>
    <row r="76" spans="2:10">
      <c r="B76" s="84"/>
    </row>
    <row r="79" spans="2:10">
      <c r="B79" s="7" t="s">
        <v>26</v>
      </c>
      <c r="C79"/>
    </row>
    <row r="81" spans="2:12">
      <c r="C81"/>
    </row>
    <row r="84" spans="2:12">
      <c r="B84" s="83" t="s">
        <v>25</v>
      </c>
    </row>
    <row r="85" spans="2:12">
      <c r="B85" s="83"/>
    </row>
    <row r="87" spans="2:12" ht="16.2" thickBot="1">
      <c r="K87"/>
    </row>
    <row r="88" spans="2:12" ht="61.8" thickBot="1">
      <c r="B88" s="85" t="s">
        <v>13</v>
      </c>
      <c r="C88" s="86"/>
      <c r="D88" s="86"/>
      <c r="E88" s="86"/>
      <c r="F88" s="86"/>
      <c r="G88" s="86"/>
      <c r="H88" s="86"/>
      <c r="I88" s="86"/>
      <c r="J88" s="86"/>
      <c r="K88" s="86"/>
      <c r="L88" s="87"/>
    </row>
    <row r="89" spans="2:12" ht="15.6" customHeight="1" thickBot="1"/>
    <row r="90" spans="2:12" ht="67.05" customHeight="1">
      <c r="B90" s="22" t="s">
        <v>65</v>
      </c>
      <c r="C90" s="49" t="s">
        <v>68</v>
      </c>
      <c r="D90" s="50" t="s">
        <v>69</v>
      </c>
      <c r="E90" s="23" t="s">
        <v>27</v>
      </c>
      <c r="F90" s="23" t="s">
        <v>28</v>
      </c>
      <c r="G90" s="23" t="s">
        <v>29</v>
      </c>
      <c r="H90" s="23" t="s">
        <v>30</v>
      </c>
      <c r="I90" s="23" t="s">
        <v>31</v>
      </c>
      <c r="J90" s="23" t="s">
        <v>32</v>
      </c>
      <c r="K90" s="23" t="s">
        <v>33</v>
      </c>
      <c r="L90" s="24" t="s">
        <v>43</v>
      </c>
    </row>
    <row r="91" spans="2:12">
      <c r="B91" s="57" t="s">
        <v>66</v>
      </c>
      <c r="C91" s="58">
        <f>D91</f>
        <v>0</v>
      </c>
      <c r="D91" s="59">
        <v>0</v>
      </c>
      <c r="E91" s="59">
        <f t="shared" ref="E91:E131" si="0">Cinitial*EXP(-ACHGassing*D91)+(((CInjectGassing*QinjectGassing+EmissionGassing)/(ACHGassing*volume)))*(1-EXP(-ACHGassing*D91))</f>
        <v>0</v>
      </c>
      <c r="F91" s="59">
        <f t="shared" ref="F91:F131" si="1">Cinitial*EXP(-TotalLossGassing*D91)+((CInjectGassing*QinjectGassing+EmissionGassing)/(volume*TotalLossGassing)*(1-EXP(-TotalLossGassing*D91)))</f>
        <v>0</v>
      </c>
      <c r="G91" s="60">
        <f t="shared" ref="G91:G131" si="2">(Cinitial/TotalLossGassing*(1-EXP(-TotalLossGassing*$D91))+((CInjectGassing*QinjectGassing+EmissionGassing/volume)/TotalLossGassing)*($D91-(1-EXP(-TotalLossGassing*$D91))/TotalLossGassing))</f>
        <v>0</v>
      </c>
      <c r="H91" s="61">
        <f>(Cinitial/TotalLossGassing*(1-EXP(-TotalLossGassing*$D91))+((CInjectGassing*QinjectGassing+EmissionGassing/volume)/TotalLossGassing)*($D91-(1-EXP(-TotalLossGassing*$D$91))/TotalLossGassing))*$C$38*$E$38/100</f>
        <v>0</v>
      </c>
      <c r="I91" s="61">
        <f>(Cinitial/TotalLossGassing*(1-EXP(-TotalLossGassing*$D91))+((CInjectGassing*QinjectGassing+EmissionGassing/volume)/TotalLossGassing)*($D91-(1-EXP(-TotalLossGassing*$D$91))/TotalLossGassing))*$C$39*$E$39/100</f>
        <v>0</v>
      </c>
      <c r="J91" s="61">
        <f>(Cinitial/TotalLossGassing*(1-EXP(-TotalLossGassing*$D91))+((CInjectGassing*QinjectGassing+EmissionGassing/volume)/TotalLossGassing)*($D91-(1-EXP(-TotalLossGassing*$D$91))/TotalLossGassing))*$C$40*$E$40/100</f>
        <v>0</v>
      </c>
      <c r="K91" s="61">
        <f>(Cinitial/TotalLossGassing*(1-EXP(-TotalLossGassing*$D91))+((CInjectGassing*QinjectGassing+EmissionGassing/volume)/TotalLossGassing)*($D91-(1-EXP(-TotalLossGassing*$D$91))/TotalLossGassing))*$C$41*$E$41/100</f>
        <v>0</v>
      </c>
      <c r="L91" s="62">
        <f>(Cinitial/TotalLossGassing*(1-EXP(-TotalLossGassing*$D91))+((CInjectGassing*QinjectGassing+EmissionGassing/volume)/TotalLossGassing)*($D91-(1-EXP(-TotalLossGassing*$D$91))/TotalLossGassing))*$C$42*$E$42/100</f>
        <v>0</v>
      </c>
    </row>
    <row r="92" spans="2:12">
      <c r="B92" s="57" t="s">
        <v>66</v>
      </c>
      <c r="C92" s="58">
        <f t="shared" ref="C92:C131" si="3">D92</f>
        <v>8.2500000000000004E-3</v>
      </c>
      <c r="D92" s="59">
        <f t="shared" ref="D92:D131" si="4">DurationGas/40+D91</f>
        <v>8.2500000000000004E-3</v>
      </c>
      <c r="E92" s="59">
        <f t="shared" si="0"/>
        <v>6.5954645789730634E-2</v>
      </c>
      <c r="F92" s="59">
        <f t="shared" si="1"/>
        <v>6.2059463903245918E-2</v>
      </c>
      <c r="G92" s="60">
        <f t="shared" si="2"/>
        <v>2.6130211696088611E-4</v>
      </c>
      <c r="H92" s="61">
        <f>(Cinitial/TotalLossGassing*(1-EXP(-TotalLossGassing*$D92))+((CInjectGassing*QinjectGassing+EmissionGassing/volume)/TotalLossGassing)*($D92-(1-EXP(-TotalLossGassing*$D$91))/TotalLossGassing))*$C$38*$E$38/100</f>
        <v>0.65648198478467479</v>
      </c>
      <c r="I92" s="61">
        <f>(Cinitial/TotalLossGassing*(1-EXP(-TotalLossGassing*$D92))+((CInjectGassing*QinjectGassing+EmissionGassing/volume)/TotalLossGassing)*($D92-(1-EXP(-TotalLossGassing*$D$91))/TotalLossGassing))*$C$39*$E$39/100</f>
        <v>0.21007423513109591</v>
      </c>
      <c r="J92" s="61">
        <f>(Cinitial/TotalLossGassing*(1-EXP(-TotalLossGassing*$D92))+((CInjectGassing*QinjectGassing+EmissionGassing/volume)/TotalLossGassing)*($D92-(1-EXP(-TotalLossGassing*$D$91))/TotalLossGassing))*$C$40*$E$40/100</f>
        <v>1.9694459543540242E-2</v>
      </c>
      <c r="K92" s="61">
        <f>(Cinitial/TotalLossGassing*(1-EXP(-TotalLossGassing*$D92))+((CInjectGassing*QinjectGassing+EmissionGassing/volume)/TotalLossGassing)*($D92-(1-EXP(-TotalLossGassing*$D$91))/TotalLossGassing))*$C$41*$E$41/100</f>
        <v>9.2807954127611142E-2</v>
      </c>
      <c r="L92" s="62">
        <f>(Cinitial/TotalLossGassing*(1-EXP(-TotalLossGassing*$D92))+((CInjectGassing*QinjectGassing+EmissionGassing/volume)/TotalLossGassing)*($D92-(1-EXP(-TotalLossGassing*$D$91))/TotalLossGassing))*$C$42*$E$42/100</f>
        <v>0</v>
      </c>
    </row>
    <row r="93" spans="2:12" ht="15.6" customHeight="1">
      <c r="B93" s="57" t="s">
        <v>66</v>
      </c>
      <c r="C93" s="58">
        <f t="shared" si="3"/>
        <v>1.6500000000000001E-2</v>
      </c>
      <c r="D93" s="59">
        <f t="shared" si="4"/>
        <v>1.6500000000000001E-2</v>
      </c>
      <c r="E93" s="59">
        <f t="shared" si="0"/>
        <v>0.13181866626068126</v>
      </c>
      <c r="F93" s="59">
        <f t="shared" si="1"/>
        <v>0.11685889749010524</v>
      </c>
      <c r="G93" s="60">
        <f t="shared" si="2"/>
        <v>1.0040263664165584E-3</v>
      </c>
      <c r="H93" s="61">
        <f>(Cinitial/TotalLossGassing*(1-EXP(-TotalLossGassing*$D93))+((CInjectGassing*QinjectGassing+EmissionGassing/volume)/TotalLossGassing)*($D93-(1-EXP(-TotalLossGassing*$D$91))/TotalLossGassing))*$C$38*$E$38/100</f>
        <v>1.3129639695693496</v>
      </c>
      <c r="I93" s="61">
        <f>(Cinitial/TotalLossGassing*(1-EXP(-TotalLossGassing*$D93))+((CInjectGassing*QinjectGassing+EmissionGassing/volume)/TotalLossGassing)*($D93-(1-EXP(-TotalLossGassing*$D$91))/TotalLossGassing))*$C$39*$E$39/100</f>
        <v>0.42014847026219182</v>
      </c>
      <c r="J93" s="61">
        <f>(Cinitial/TotalLossGassing*(1-EXP(-TotalLossGassing*$D93))+((CInjectGassing*QinjectGassing+EmissionGassing/volume)/TotalLossGassing)*($D93-(1-EXP(-TotalLossGassing*$D$91))/TotalLossGassing))*$C$40*$E$40/100</f>
        <v>3.9388919087080483E-2</v>
      </c>
      <c r="K93" s="61">
        <f>(Cinitial/TotalLossGassing*(1-EXP(-TotalLossGassing*$D93))+((CInjectGassing*QinjectGassing+EmissionGassing/volume)/TotalLossGassing)*($D93-(1-EXP(-TotalLossGassing*$D$91))/TotalLossGassing))*$C$41*$E$41/100</f>
        <v>0.18561590825522228</v>
      </c>
      <c r="L93" s="62">
        <f>(Cinitial/TotalLossGassing*(1-EXP(-TotalLossGassing*$D93))+((CInjectGassing*QinjectGassing+EmissionGassing/volume)/TotalLossGassing)*($D93-(1-EXP(-TotalLossGassing*$D$91))/TotalLossGassing))*$C$42*$E$42/100</f>
        <v>0</v>
      </c>
    </row>
    <row r="94" spans="2:12">
      <c r="B94" s="57" t="s">
        <v>66</v>
      </c>
      <c r="C94" s="58">
        <f t="shared" si="3"/>
        <v>2.4750000000000001E-2</v>
      </c>
      <c r="D94" s="59">
        <f t="shared" si="4"/>
        <v>2.4750000000000001E-2</v>
      </c>
      <c r="E94" s="59">
        <f t="shared" si="0"/>
        <v>0.19759218593704017</v>
      </c>
      <c r="F94" s="59">
        <f t="shared" si="1"/>
        <v>0.16524761586708658</v>
      </c>
      <c r="G94" s="60">
        <f t="shared" si="2"/>
        <v>2.1718535496974825E-3</v>
      </c>
      <c r="H94" s="61">
        <f>(Cinitial/TotalLossGassing*(1-EXP(-TotalLossGassing*$D94))+((CInjectGassing*QinjectGassing+EmissionGassing/volume)/TotalLossGassing)*($D94-(1-EXP(-TotalLossGassing*$D$91))/TotalLossGassing))*$C$38*$E$38/100</f>
        <v>1.9694459543540239</v>
      </c>
      <c r="I94" s="61">
        <f>(Cinitial/TotalLossGassing*(1-EXP(-TotalLossGassing*$D94))+((CInjectGassing*QinjectGassing+EmissionGassing/volume)/TotalLossGassing)*($D94-(1-EXP(-TotalLossGassing*$D$91))/TotalLossGassing))*$C$39*$E$39/100</f>
        <v>0.63022270539328773</v>
      </c>
      <c r="J94" s="61">
        <f>(Cinitial/TotalLossGassing*(1-EXP(-TotalLossGassing*$D94))+((CInjectGassing*QinjectGassing+EmissionGassing/volume)/TotalLossGassing)*($D94-(1-EXP(-TotalLossGassing*$D$91))/TotalLossGassing))*$C$40*$E$40/100</f>
        <v>5.9083378630620728E-2</v>
      </c>
      <c r="K94" s="61">
        <f>(Cinitial/TotalLossGassing*(1-EXP(-TotalLossGassing*$D94))+((CInjectGassing*QinjectGassing+EmissionGassing/volume)/TotalLossGassing)*($D94-(1-EXP(-TotalLossGassing*$D$91))/TotalLossGassing))*$C$41*$E$41/100</f>
        <v>0.27842386238283334</v>
      </c>
      <c r="L94" s="62">
        <f>(Cinitial/TotalLossGassing*(1-EXP(-TotalLossGassing*$D94))+((CInjectGassing*QinjectGassing+EmissionGassing/volume)/TotalLossGassing)*($D94-(1-EXP(-TotalLossGassing*$D$91))/TotalLossGassing))*$C$42*$E$42/100</f>
        <v>0</v>
      </c>
    </row>
    <row r="95" spans="2:12">
      <c r="B95" s="57" t="s">
        <v>66</v>
      </c>
      <c r="C95" s="58">
        <f t="shared" si="3"/>
        <v>3.3000000000000002E-2</v>
      </c>
      <c r="D95" s="59">
        <f t="shared" si="4"/>
        <v>3.3000000000000002E-2</v>
      </c>
      <c r="E95" s="59">
        <f t="shared" si="0"/>
        <v>0.26327532917188451</v>
      </c>
      <c r="F95" s="59">
        <f t="shared" si="1"/>
        <v>0.20797557695915683</v>
      </c>
      <c r="G95" s="60">
        <f t="shared" si="2"/>
        <v>3.7150529731584821E-3</v>
      </c>
      <c r="H95" s="61">
        <f>(Cinitial/TotalLossGassing*(1-EXP(-TotalLossGassing*$D95))+((CInjectGassing*QinjectGassing+EmissionGassing/volume)/TotalLossGassing)*($D95-(1-EXP(-TotalLossGassing*$D$91))/TotalLossGassing))*$C$38*$E$38/100</f>
        <v>2.6259279391386992</v>
      </c>
      <c r="I95" s="61">
        <f>(Cinitial/TotalLossGassing*(1-EXP(-TotalLossGassing*$D95))+((CInjectGassing*QinjectGassing+EmissionGassing/volume)/TotalLossGassing)*($D95-(1-EXP(-TotalLossGassing*$D$91))/TotalLossGassing))*$C$39*$E$39/100</f>
        <v>0.84029694052438364</v>
      </c>
      <c r="J95" s="61">
        <f>(Cinitial/TotalLossGassing*(1-EXP(-TotalLossGassing*$D95))+((CInjectGassing*QinjectGassing+EmissionGassing/volume)/TotalLossGassing)*($D95-(1-EXP(-TotalLossGassing*$D$91))/TotalLossGassing))*$C$40*$E$40/100</f>
        <v>7.8777838174160966E-2</v>
      </c>
      <c r="K95" s="61">
        <f>(Cinitial/TotalLossGassing*(1-EXP(-TotalLossGassing*$D95))+((CInjectGassing*QinjectGassing+EmissionGassing/volume)/TotalLossGassing)*($D95-(1-EXP(-TotalLossGassing*$D$91))/TotalLossGassing))*$C$41*$E$41/100</f>
        <v>0.37123181651044457</v>
      </c>
      <c r="L95" s="62">
        <f>(Cinitial/TotalLossGassing*(1-EXP(-TotalLossGassing*$D95))+((CInjectGassing*QinjectGassing+EmissionGassing/volume)/TotalLossGassing)*($D95-(1-EXP(-TotalLossGassing*$D$91))/TotalLossGassing))*$C$42*$E$42/100</f>
        <v>0</v>
      </c>
    </row>
    <row r="96" spans="2:12">
      <c r="B96" s="57" t="s">
        <v>66</v>
      </c>
      <c r="C96" s="58">
        <f t="shared" si="3"/>
        <v>4.1250000000000002E-2</v>
      </c>
      <c r="D96" s="59">
        <f t="shared" si="4"/>
        <v>4.1250000000000002E-2</v>
      </c>
      <c r="E96" s="59">
        <f t="shared" si="0"/>
        <v>0.32886822014743083</v>
      </c>
      <c r="F96" s="59">
        <f t="shared" si="1"/>
        <v>0.24570500481591839</v>
      </c>
      <c r="G96" s="60">
        <f t="shared" si="2"/>
        <v>5.5897116915010602E-3</v>
      </c>
      <c r="H96" s="61">
        <f>(Cinitial/TotalLossGassing*(1-EXP(-TotalLossGassing*$D96))+((CInjectGassing*QinjectGassing+EmissionGassing/volume)/TotalLossGassing)*($D96-(1-EXP(-TotalLossGassing*$D$91))/TotalLossGassing))*$C$38*$E$38/100</f>
        <v>3.2824099239233737</v>
      </c>
      <c r="I96" s="61">
        <f>(Cinitial/TotalLossGassing*(1-EXP(-TotalLossGassing*$D96))+((CInjectGassing*QinjectGassing+EmissionGassing/volume)/TotalLossGassing)*($D96-(1-EXP(-TotalLossGassing*$D$91))/TotalLossGassing))*$C$39*$E$39/100</f>
        <v>1.0503711756554797</v>
      </c>
      <c r="J96" s="61">
        <f>(Cinitial/TotalLossGassing*(1-EXP(-TotalLossGassing*$D96))+((CInjectGassing*QinjectGassing+EmissionGassing/volume)/TotalLossGassing)*($D96-(1-EXP(-TotalLossGassing*$D$91))/TotalLossGassing))*$C$40*$E$40/100</f>
        <v>9.8472297717701218E-2</v>
      </c>
      <c r="K96" s="61">
        <f>(Cinitial/TotalLossGassing*(1-EXP(-TotalLossGassing*$D96))+((CInjectGassing*QinjectGassing+EmissionGassing/volume)/TotalLossGassing)*($D96-(1-EXP(-TotalLossGassing*$D$91))/TotalLossGassing))*$C$41*$E$41/100</f>
        <v>0.46403977063805568</v>
      </c>
      <c r="L96" s="62">
        <f>(Cinitial/TotalLossGassing*(1-EXP(-TotalLossGassing*$D96))+((CInjectGassing*QinjectGassing+EmissionGassing/volume)/TotalLossGassing)*($D96-(1-EXP(-TotalLossGassing*$D$91))/TotalLossGassing))*$C$42*$E$42/100</f>
        <v>0</v>
      </c>
    </row>
    <row r="97" spans="2:16">
      <c r="B97" s="57" t="s">
        <v>66</v>
      </c>
      <c r="C97" s="58">
        <f t="shared" si="3"/>
        <v>4.9500000000000002E-2</v>
      </c>
      <c r="D97" s="59">
        <f t="shared" si="4"/>
        <v>4.9500000000000002E-2</v>
      </c>
      <c r="E97" s="59">
        <f t="shared" si="0"/>
        <v>0.39437098287525879</v>
      </c>
      <c r="F97" s="59">
        <f t="shared" si="1"/>
        <v>0.27902065316457686</v>
      </c>
      <c r="G97" s="60">
        <f t="shared" si="2"/>
        <v>7.7570539181144905E-3</v>
      </c>
      <c r="H97" s="61">
        <f>(Cinitial/TotalLossGassing*(1-EXP(-TotalLossGassing*$D97))+((CInjectGassing*QinjectGassing+EmissionGassing/volume)/TotalLossGassing)*($D97-(1-EXP(-TotalLossGassing*$D$91))/TotalLossGassing))*$C$38*$E$38/100</f>
        <v>3.9388919087080478</v>
      </c>
      <c r="I97" s="61">
        <f>(Cinitial/TotalLossGassing*(1-EXP(-TotalLossGassing*$D97))+((CInjectGassing*QinjectGassing+EmissionGassing/volume)/TotalLossGassing)*($D97-(1-EXP(-TotalLossGassing*$D$91))/TotalLossGassing))*$C$39*$E$39/100</f>
        <v>1.2604454107865755</v>
      </c>
      <c r="J97" s="61">
        <f>(Cinitial/TotalLossGassing*(1-EXP(-TotalLossGassing*$D97))+((CInjectGassing*QinjectGassing+EmissionGassing/volume)/TotalLossGassing)*($D97-(1-EXP(-TotalLossGassing*$D$91))/TotalLossGassing))*$C$40*$E$40/100</f>
        <v>0.11816675726124146</v>
      </c>
      <c r="K97" s="61">
        <f>(Cinitial/TotalLossGassing*(1-EXP(-TotalLossGassing*$D97))+((CInjectGassing*QinjectGassing+EmissionGassing/volume)/TotalLossGassing)*($D97-(1-EXP(-TotalLossGassing*$D$91))/TotalLossGassing))*$C$41*$E$41/100</f>
        <v>0.55684772476566669</v>
      </c>
      <c r="L97" s="62">
        <f>(Cinitial/TotalLossGassing*(1-EXP(-TotalLossGassing*$D97))+((CInjectGassing*QinjectGassing+EmissionGassing/volume)/TotalLossGassing)*($D97-(1-EXP(-TotalLossGassing*$D$91))/TotalLossGassing))*$C$42*$E$42/100</f>
        <v>0</v>
      </c>
    </row>
    <row r="98" spans="2:16">
      <c r="B98" s="57" t="s">
        <v>66</v>
      </c>
      <c r="C98" s="58">
        <f t="shared" si="3"/>
        <v>5.7750000000000003E-2</v>
      </c>
      <c r="D98" s="59">
        <f t="shared" si="4"/>
        <v>5.7750000000000003E-2</v>
      </c>
      <c r="E98" s="59">
        <f t="shared" si="0"/>
        <v>0.45978374119654569</v>
      </c>
      <c r="F98" s="59">
        <f t="shared" si="1"/>
        <v>0.3084388682805147</v>
      </c>
      <c r="G98" s="60">
        <f t="shared" si="2"/>
        <v>1.0182840054241271E-2</v>
      </c>
      <c r="H98" s="61">
        <f>(Cinitial/TotalLossGassing*(1-EXP(-TotalLossGassing*$D98))+((CInjectGassing*QinjectGassing+EmissionGassing/volume)/TotalLossGassing)*($D98-(1-EXP(-TotalLossGassing*$D$91))/TotalLossGassing))*$C$38*$E$38/100</f>
        <v>4.5953738934927237</v>
      </c>
      <c r="I98" s="61">
        <f>(Cinitial/TotalLossGassing*(1-EXP(-TotalLossGassing*$D98))+((CInjectGassing*QinjectGassing+EmissionGassing/volume)/TotalLossGassing)*($D98-(1-EXP(-TotalLossGassing*$D$91))/TotalLossGassing))*$C$39*$E$39/100</f>
        <v>1.4705196459176717</v>
      </c>
      <c r="J98" s="61">
        <f>(Cinitial/TotalLossGassing*(1-EXP(-TotalLossGassing*$D98))+((CInjectGassing*QinjectGassing+EmissionGassing/volume)/TotalLossGassing)*($D98-(1-EXP(-TotalLossGassing*$D$91))/TotalLossGassing))*$C$40*$E$40/100</f>
        <v>0.13786121680478169</v>
      </c>
      <c r="K98" s="61">
        <f>(Cinitial/TotalLossGassing*(1-EXP(-TotalLossGassing*$D98))+((CInjectGassing*QinjectGassing+EmissionGassing/volume)/TotalLossGassing)*($D98-(1-EXP(-TotalLossGassing*$D$91))/TotalLossGassing))*$C$41*$E$41/100</f>
        <v>0.64965567889327791</v>
      </c>
      <c r="L98" s="62">
        <f>(Cinitial/TotalLossGassing*(1-EXP(-TotalLossGassing*$D98))+((CInjectGassing*QinjectGassing+EmissionGassing/volume)/TotalLossGassing)*($D98-(1-EXP(-TotalLossGassing*$D$91))/TotalLossGassing))*$C$42*$E$42/100</f>
        <v>0</v>
      </c>
    </row>
    <row r="99" spans="2:16">
      <c r="B99" s="57" t="s">
        <v>66</v>
      </c>
      <c r="C99" s="58">
        <f t="shared" si="3"/>
        <v>6.6000000000000003E-2</v>
      </c>
      <c r="D99" s="59">
        <f t="shared" si="4"/>
        <v>6.6000000000000003E-2</v>
      </c>
      <c r="E99" s="59">
        <f t="shared" si="0"/>
        <v>0.52510661878230092</v>
      </c>
      <c r="F99" s="59">
        <f t="shared" si="1"/>
        <v>0.33441559163737661</v>
      </c>
      <c r="G99" s="60">
        <f t="shared" si="2"/>
        <v>1.2836836022753737E-2</v>
      </c>
      <c r="H99" s="61">
        <f>(Cinitial/TotalLossGassing*(1-EXP(-TotalLossGassing*$D99))+((CInjectGassing*QinjectGassing+EmissionGassing/volume)/TotalLossGassing)*($D99-(1-EXP(-TotalLossGassing*$D$91))/TotalLossGassing))*$C$38*$E$38/100</f>
        <v>5.2518558782773983</v>
      </c>
      <c r="I99" s="61">
        <f>(Cinitial/TotalLossGassing*(1-EXP(-TotalLossGassing*$D99))+((CInjectGassing*QinjectGassing+EmissionGassing/volume)/TotalLossGassing)*($D99-(1-EXP(-TotalLossGassing*$D$91))/TotalLossGassing))*$C$39*$E$39/100</f>
        <v>1.6805938810487673</v>
      </c>
      <c r="J99" s="61">
        <f>(Cinitial/TotalLossGassing*(1-EXP(-TotalLossGassing*$D99))+((CInjectGassing*QinjectGassing+EmissionGassing/volume)/TotalLossGassing)*($D99-(1-EXP(-TotalLossGassing*$D$91))/TotalLossGassing))*$C$40*$E$40/100</f>
        <v>0.15755567634832193</v>
      </c>
      <c r="K99" s="61">
        <f>(Cinitial/TotalLossGassing*(1-EXP(-TotalLossGassing*$D99))+((CInjectGassing*QinjectGassing+EmissionGassing/volume)/TotalLossGassing)*($D99-(1-EXP(-TotalLossGassing*$D$91))/TotalLossGassing))*$C$41*$E$41/100</f>
        <v>0.74246363302088914</v>
      </c>
      <c r="L99" s="62">
        <f>(Cinitial/TotalLossGassing*(1-EXP(-TotalLossGassing*$D99))+((CInjectGassing*QinjectGassing+EmissionGassing/volume)/TotalLossGassing)*($D99-(1-EXP(-TotalLossGassing*$D$91))/TotalLossGassing))*$C$42*$E$42/100</f>
        <v>0</v>
      </c>
    </row>
    <row r="100" spans="2:16">
      <c r="B100" s="57" t="s">
        <v>66</v>
      </c>
      <c r="C100" s="58">
        <f t="shared" si="3"/>
        <v>7.425000000000001E-2</v>
      </c>
      <c r="D100" s="59">
        <f t="shared" si="4"/>
        <v>7.425000000000001E-2</v>
      </c>
      <c r="E100" s="59">
        <f t="shared" si="0"/>
        <v>0.59033973913362192</v>
      </c>
      <c r="F100" s="59">
        <f t="shared" si="1"/>
        <v>0.35735342636662765</v>
      </c>
      <c r="G100" s="60">
        <f t="shared" si="2"/>
        <v>1.5692344681952422E-2</v>
      </c>
      <c r="H100" s="61">
        <f>(Cinitial/TotalLossGassing*(1-EXP(-TotalLossGassing*$D100))+((CInjectGassing*QinjectGassing+EmissionGassing/volume)/TotalLossGassing)*($D100-(1-EXP(-TotalLossGassing*$D$91))/TotalLossGassing))*$C$38*$E$38/100</f>
        <v>5.9083378630620738</v>
      </c>
      <c r="I100" s="61">
        <f>(Cinitial/TotalLossGassing*(1-EXP(-TotalLossGassing*$D100))+((CInjectGassing*QinjectGassing+EmissionGassing/volume)/TotalLossGassing)*($D100-(1-EXP(-TotalLossGassing*$D$91))/TotalLossGassing))*$C$39*$E$39/100</f>
        <v>1.8906681161798635</v>
      </c>
      <c r="J100" s="61">
        <f>(Cinitial/TotalLossGassing*(1-EXP(-TotalLossGassing*$D100))+((CInjectGassing*QinjectGassing+EmissionGassing/volume)/TotalLossGassing)*($D100-(1-EXP(-TotalLossGassing*$D$91))/TotalLossGassing))*$C$40*$E$40/100</f>
        <v>0.17725013589186223</v>
      </c>
      <c r="K100" s="61">
        <f>(Cinitial/TotalLossGassing*(1-EXP(-TotalLossGassing*$D100))+((CInjectGassing*QinjectGassing+EmissionGassing/volume)/TotalLossGassing)*($D100-(1-EXP(-TotalLossGassing*$D$91))/TotalLossGassing))*$C$41*$E$41/100</f>
        <v>0.83527158714850014</v>
      </c>
      <c r="L100" s="62">
        <f>(Cinitial/TotalLossGassing*(1-EXP(-TotalLossGassing*$D100))+((CInjectGassing*QinjectGassing+EmissionGassing/volume)/TotalLossGassing)*($D100-(1-EXP(-TotalLossGassing*$D$91))/TotalLossGassing))*$C$42*$E$42/100</f>
        <v>0</v>
      </c>
    </row>
    <row r="101" spans="2:16">
      <c r="B101" s="57" t="s">
        <v>66</v>
      </c>
      <c r="C101" s="58">
        <f t="shared" si="3"/>
        <v>8.2500000000000018E-2</v>
      </c>
      <c r="D101" s="59">
        <f t="shared" si="4"/>
        <v>8.2500000000000018E-2</v>
      </c>
      <c r="E101" s="59">
        <f t="shared" si="0"/>
        <v>0.65548322558188576</v>
      </c>
      <c r="F101" s="59">
        <f t="shared" si="1"/>
        <v>0.37760787704689203</v>
      </c>
      <c r="G101" s="60">
        <f t="shared" si="2"/>
        <v>1.8725792056950939E-2</v>
      </c>
      <c r="H101" s="61">
        <f>(Cinitial/TotalLossGassing*(1-EXP(-TotalLossGassing*$D101))+((CInjectGassing*QinjectGassing+EmissionGassing/volume)/TotalLossGassing)*($D101-(1-EXP(-TotalLossGassing*$D$91))/TotalLossGassing))*$C$38*$E$38/100</f>
        <v>6.5648198478467501</v>
      </c>
      <c r="I101" s="61">
        <f>(Cinitial/TotalLossGassing*(1-EXP(-TotalLossGassing*$D101))+((CInjectGassing*QinjectGassing+EmissionGassing/volume)/TotalLossGassing)*($D101-(1-EXP(-TotalLossGassing*$D$91))/TotalLossGassing))*$C$39*$E$39/100</f>
        <v>2.1007423513109598</v>
      </c>
      <c r="J101" s="61">
        <f>(Cinitial/TotalLossGassing*(1-EXP(-TotalLossGassing*$D101))+((CInjectGassing*QinjectGassing+EmissionGassing/volume)/TotalLossGassing)*($D101-(1-EXP(-TotalLossGassing*$D$91))/TotalLossGassing))*$C$40*$E$40/100</f>
        <v>0.19694459543540246</v>
      </c>
      <c r="K101" s="61">
        <f>(Cinitial/TotalLossGassing*(1-EXP(-TotalLossGassing*$D101))+((CInjectGassing*QinjectGassing+EmissionGassing/volume)/TotalLossGassing)*($D101-(1-EXP(-TotalLossGassing*$D$91))/TotalLossGassing))*$C$41*$E$41/100</f>
        <v>0.92807954127611136</v>
      </c>
      <c r="L101" s="62">
        <f>(Cinitial/TotalLossGassing*(1-EXP(-TotalLossGassing*$D101))+((CInjectGassing*QinjectGassing+EmissionGassing/volume)/TotalLossGassing)*($D101-(1-EXP(-TotalLossGassing*$D$91))/TotalLossGassing))*$C$42*$E$42/100</f>
        <v>0</v>
      </c>
    </row>
    <row r="102" spans="2:16">
      <c r="B102" s="57" t="s">
        <v>66</v>
      </c>
      <c r="C102" s="58">
        <f t="shared" si="3"/>
        <v>9.0750000000000025E-2</v>
      </c>
      <c r="D102" s="59">
        <f t="shared" si="4"/>
        <v>9.0750000000000025E-2</v>
      </c>
      <c r="E102" s="59">
        <f t="shared" si="0"/>
        <v>0.72053720128902643</v>
      </c>
      <c r="F102" s="59">
        <f t="shared" si="1"/>
        <v>0.39549285953114161</v>
      </c>
      <c r="G102" s="60">
        <f t="shared" si="2"/>
        <v>2.191636197580844E-2</v>
      </c>
      <c r="H102" s="61">
        <f>(Cinitial/TotalLossGassing*(1-EXP(-TotalLossGassing*$D102))+((CInjectGassing*QinjectGassing+EmissionGassing/volume)/TotalLossGassing)*($D102-(1-EXP(-TotalLossGassing*$D$91))/TotalLossGassing))*$C$38*$E$38/100</f>
        <v>7.2213018326314247</v>
      </c>
      <c r="I102" s="61">
        <f>(Cinitial/TotalLossGassing*(1-EXP(-TotalLossGassing*$D102))+((CInjectGassing*QinjectGassing+EmissionGassing/volume)/TotalLossGassing)*($D102-(1-EXP(-TotalLossGassing*$D$91))/TotalLossGassing))*$C$39*$E$39/100</f>
        <v>2.3108165864420558</v>
      </c>
      <c r="J102" s="61">
        <f>(Cinitial/TotalLossGassing*(1-EXP(-TotalLossGassing*$D102))+((CInjectGassing*QinjectGassing+EmissionGassing/volume)/TotalLossGassing)*($D102-(1-EXP(-TotalLossGassing*$D$91))/TotalLossGassing))*$C$40*$E$40/100</f>
        <v>0.21663905497894273</v>
      </c>
      <c r="K102" s="61">
        <f>(Cinitial/TotalLossGassing*(1-EXP(-TotalLossGassing*$D102))+((CInjectGassing*QinjectGassing+EmissionGassing/volume)/TotalLossGassing)*($D102-(1-EXP(-TotalLossGassing*$D$91))/TotalLossGassing))*$C$41*$E$41/100</f>
        <v>1.0208874954037228</v>
      </c>
      <c r="L102" s="62">
        <f>(Cinitial/TotalLossGassing*(1-EXP(-TotalLossGassing*$D102))+((CInjectGassing*QinjectGassing+EmissionGassing/volume)/TotalLossGassing)*($D102-(1-EXP(-TotalLossGassing*$D$91))/TotalLossGassing))*$C$42*$E$42/100</f>
        <v>0</v>
      </c>
    </row>
    <row r="103" spans="2:16">
      <c r="B103" s="57" t="s">
        <v>66</v>
      </c>
      <c r="C103" s="58">
        <f t="shared" si="3"/>
        <v>9.9000000000000032E-2</v>
      </c>
      <c r="D103" s="59">
        <f t="shared" si="4"/>
        <v>9.9000000000000032E-2</v>
      </c>
      <c r="E103" s="59">
        <f t="shared" si="0"/>
        <v>0.78550178924772662</v>
      </c>
      <c r="F103" s="59">
        <f t="shared" si="1"/>
        <v>0.41128556620640039</v>
      </c>
      <c r="G103" s="60">
        <f t="shared" si="2"/>
        <v>2.5245673447777381E-2</v>
      </c>
      <c r="H103" s="61">
        <f>(Cinitial/TotalLossGassing*(1-EXP(-TotalLossGassing*$D103))+((CInjectGassing*QinjectGassing+EmissionGassing/volume)/TotalLossGassing)*($D103-(1-EXP(-TotalLossGassing*$D$91))/TotalLossGassing))*$C$38*$E$38/100</f>
        <v>7.8777838174160992</v>
      </c>
      <c r="I103" s="61">
        <f>(Cinitial/TotalLossGassing*(1-EXP(-TotalLossGassing*$D103))+((CInjectGassing*QinjectGassing+EmissionGassing/volume)/TotalLossGassing)*($D103-(1-EXP(-TotalLossGassing*$D$91))/TotalLossGassing))*$C$39*$E$39/100</f>
        <v>2.5208908215731514</v>
      </c>
      <c r="J103" s="61">
        <f>(Cinitial/TotalLossGassing*(1-EXP(-TotalLossGassing*$D103))+((CInjectGassing*QinjectGassing+EmissionGassing/volume)/TotalLossGassing)*($D103-(1-EXP(-TotalLossGassing*$D$91))/TotalLossGassing))*$C$40*$E$40/100</f>
        <v>0.23633351452248294</v>
      </c>
      <c r="K103" s="61">
        <f>(Cinitial/TotalLossGassing*(1-EXP(-TotalLossGassing*$D103))+((CInjectGassing*QinjectGassing+EmissionGassing/volume)/TotalLossGassing)*($D103-(1-EXP(-TotalLossGassing*$D$91))/TotalLossGassing))*$C$41*$E$41/100</f>
        <v>1.1136954495313338</v>
      </c>
      <c r="L103" s="62">
        <f>(Cinitial/TotalLossGassing*(1-EXP(-TotalLossGassing*$D103))+((CInjectGassing*QinjectGassing+EmissionGassing/volume)/TotalLossGassing)*($D103-(1-EXP(-TotalLossGassing*$D$91))/TotalLossGassing))*$C$42*$E$42/100</f>
        <v>0</v>
      </c>
    </row>
    <row r="104" spans="2:16" ht="15.45" customHeight="1">
      <c r="B104" s="57" t="s">
        <v>66</v>
      </c>
      <c r="C104" s="58">
        <f t="shared" si="3"/>
        <v>0.10725000000000004</v>
      </c>
      <c r="D104" s="59">
        <f t="shared" si="4"/>
        <v>0.10725000000000004</v>
      </c>
      <c r="E104" s="59">
        <f t="shared" si="0"/>
        <v>0.85037711228168422</v>
      </c>
      <c r="F104" s="59">
        <f t="shared" si="1"/>
        <v>0.42523076209073563</v>
      </c>
      <c r="G104" s="60">
        <f t="shared" si="2"/>
        <v>2.8697495783477286E-2</v>
      </c>
      <c r="H104" s="61">
        <f>(Cinitial/TotalLossGassing*(1-EXP(-TotalLossGassing*$D104))+((CInjectGassing*QinjectGassing+EmissionGassing/volume)/TotalLossGassing)*($D104-(1-EXP(-TotalLossGassing*$D$91))/TotalLossGassing))*$C$38*$E$38/100</f>
        <v>8.5342658022007747</v>
      </c>
      <c r="I104" s="61">
        <f>(Cinitial/TotalLossGassing*(1-EXP(-TotalLossGassing*$D104))+((CInjectGassing*QinjectGassing+EmissionGassing/volume)/TotalLossGassing)*($D104-(1-EXP(-TotalLossGassing*$D$91))/TotalLossGassing))*$C$39*$E$39/100</f>
        <v>2.7309650567042478</v>
      </c>
      <c r="J104" s="61">
        <f>(Cinitial/TotalLossGassing*(1-EXP(-TotalLossGassing*$D104))+((CInjectGassing*QinjectGassing+EmissionGassing/volume)/TotalLossGassing)*($D104-(1-EXP(-TotalLossGassing*$D$91))/TotalLossGassing))*$C$40*$E$40/100</f>
        <v>0.25602797406602323</v>
      </c>
      <c r="K104" s="61">
        <f>(Cinitial/TotalLossGassing*(1-EXP(-TotalLossGassing*$D104))+((CInjectGassing*QinjectGassing+EmissionGassing/volume)/TotalLossGassing)*($D104-(1-EXP(-TotalLossGassing*$D$91))/TotalLossGassing))*$C$41*$E$41/100</f>
        <v>1.206503403658945</v>
      </c>
      <c r="L104" s="62">
        <f>(Cinitial/TotalLossGassing*(1-EXP(-TotalLossGassing*$D104))+((CInjectGassing*QinjectGassing+EmissionGassing/volume)/TotalLossGassing)*($D104-(1-EXP(-TotalLossGassing*$D$91))/TotalLossGassing))*$C$42*$E$42/100</f>
        <v>0</v>
      </c>
      <c r="O104" s="5"/>
      <c r="P104" s="5"/>
    </row>
    <row r="105" spans="2:16">
      <c r="B105" s="57" t="s">
        <v>66</v>
      </c>
      <c r="C105" s="58">
        <f t="shared" si="3"/>
        <v>0.11550000000000005</v>
      </c>
      <c r="D105" s="59">
        <f t="shared" si="4"/>
        <v>0.11550000000000005</v>
      </c>
      <c r="E105" s="59">
        <f t="shared" si="0"/>
        <v>0.91516329304582011</v>
      </c>
      <c r="F105" s="59">
        <f t="shared" si="1"/>
        <v>0.43754457835106914</v>
      </c>
      <c r="G105" s="60">
        <f t="shared" si="2"/>
        <v>3.2257497041753146E-2</v>
      </c>
      <c r="H105" s="61">
        <f>(Cinitial/TotalLossGassing*(1-EXP(-TotalLossGassing*$D105))+((CInjectGassing*QinjectGassing+EmissionGassing/volume)/TotalLossGassing)*($D105-(1-EXP(-TotalLossGassing*$D$91))/TotalLossGassing))*$C$38*$E$38/100</f>
        <v>9.1907477869854493</v>
      </c>
      <c r="I105" s="61">
        <f>(Cinitial/TotalLossGassing*(1-EXP(-TotalLossGassing*$D105))+((CInjectGassing*QinjectGassing+EmissionGassing/volume)/TotalLossGassing)*($D105-(1-EXP(-TotalLossGassing*$D$91))/TotalLossGassing))*$C$39*$E$39/100</f>
        <v>2.9410392918353438</v>
      </c>
      <c r="J105" s="61">
        <f>(Cinitial/TotalLossGassing*(1-EXP(-TotalLossGassing*$D105))+((CInjectGassing*QinjectGassing+EmissionGassing/volume)/TotalLossGassing)*($D105-(1-EXP(-TotalLossGassing*$D$91))/TotalLossGassing))*$C$40*$E$40/100</f>
        <v>0.2757224336095635</v>
      </c>
      <c r="K105" s="61">
        <f>(Cinitial/TotalLossGassing*(1-EXP(-TotalLossGassing*$D105))+((CInjectGassing*QinjectGassing+EmissionGassing/volume)/TotalLossGassing)*($D105-(1-EXP(-TotalLossGassing*$D$91))/TotalLossGassing))*$C$41*$E$41/100</f>
        <v>1.2993113577865563</v>
      </c>
      <c r="L105" s="62">
        <f>(Cinitial/TotalLossGassing*(1-EXP(-TotalLossGassing*$D105))+((CInjectGassing*QinjectGassing+EmissionGassing/volume)/TotalLossGassing)*($D105-(1-EXP(-TotalLossGassing*$D$91))/TotalLossGassing))*$C$42*$E$42/100</f>
        <v>0</v>
      </c>
      <c r="M105" s="5"/>
      <c r="N105" s="5"/>
      <c r="O105" s="5"/>
      <c r="P105" s="5"/>
    </row>
    <row r="106" spans="2:16">
      <c r="B106" s="57" t="s">
        <v>66</v>
      </c>
      <c r="C106" s="58">
        <f t="shared" si="3"/>
        <v>0.12375000000000005</v>
      </c>
      <c r="D106" s="59">
        <f t="shared" si="4"/>
        <v>0.12375000000000005</v>
      </c>
      <c r="E106" s="59">
        <f t="shared" si="0"/>
        <v>0.97986045402653932</v>
      </c>
      <c r="F106" s="59">
        <f t="shared" si="1"/>
        <v>0.44841786203606798</v>
      </c>
      <c r="G106" s="60">
        <f t="shared" si="2"/>
        <v>3.5913021904493928E-2</v>
      </c>
      <c r="H106" s="61">
        <f>(Cinitial/TotalLossGassing*(1-EXP(-TotalLossGassing*$D106))+((CInjectGassing*QinjectGassing+EmissionGassing/volume)/TotalLossGassing)*($D106-(1-EXP(-TotalLossGassing*$D$91))/TotalLossGassing))*$C$38*$E$38/100</f>
        <v>9.8472297717701274</v>
      </c>
      <c r="I106" s="61">
        <f>(Cinitial/TotalLossGassing*(1-EXP(-TotalLossGassing*$D106))+((CInjectGassing*QinjectGassing+EmissionGassing/volume)/TotalLossGassing)*($D106-(1-EXP(-TotalLossGassing*$D$91))/TotalLossGassing))*$C$39*$E$39/100</f>
        <v>3.1511135269664403</v>
      </c>
      <c r="J106" s="61">
        <f>(Cinitial/TotalLossGassing*(1-EXP(-TotalLossGassing*$D106))+((CInjectGassing*QinjectGassing+EmissionGassing/volume)/TotalLossGassing)*($D106-(1-EXP(-TotalLossGassing*$D$91))/TotalLossGassing))*$C$40*$E$40/100</f>
        <v>0.29541689315310377</v>
      </c>
      <c r="K106" s="61">
        <f>(Cinitial/TotalLossGassing*(1-EXP(-TotalLossGassing*$D106))+((CInjectGassing*QinjectGassing+EmissionGassing/volume)/TotalLossGassing)*($D106-(1-EXP(-TotalLossGassing*$D$91))/TotalLossGassing))*$C$41*$E$41/100</f>
        <v>1.3921193119141677</v>
      </c>
      <c r="L106" s="62">
        <f>(Cinitial/TotalLossGassing*(1-EXP(-TotalLossGassing*$D106))+((CInjectGassing*QinjectGassing+EmissionGassing/volume)/TotalLossGassing)*($D106-(1-EXP(-TotalLossGassing*$D$91))/TotalLossGassing))*$C$42*$E$42/100</f>
        <v>0</v>
      </c>
      <c r="M106" s="5"/>
      <c r="N106" s="5"/>
      <c r="O106" s="5"/>
      <c r="P106" s="5"/>
    </row>
    <row r="107" spans="2:16">
      <c r="B107" s="57" t="s">
        <v>66</v>
      </c>
      <c r="C107" s="58">
        <f t="shared" si="3"/>
        <v>0.13200000000000006</v>
      </c>
      <c r="D107" s="59">
        <f t="shared" si="4"/>
        <v>0.13200000000000006</v>
      </c>
      <c r="E107" s="59">
        <f t="shared" si="0"/>
        <v>1.0444687175419174</v>
      </c>
      <c r="F107" s="59">
        <f t="shared" si="1"/>
        <v>0.4580191339403199</v>
      </c>
      <c r="G107" s="60">
        <f t="shared" si="2"/>
        <v>3.965289553677958E-2</v>
      </c>
      <c r="H107" s="61">
        <f>(Cinitial/TotalLossGassing*(1-EXP(-TotalLossGassing*$D107))+((CInjectGassing*QinjectGassing+EmissionGassing/volume)/TotalLossGassing)*($D107-(1-EXP(-TotalLossGassing*$D$91))/TotalLossGassing))*$C$38*$E$38/100</f>
        <v>10.5037117565548</v>
      </c>
      <c r="I107" s="61">
        <f>(Cinitial/TotalLossGassing*(1-EXP(-TotalLossGassing*$D107))+((CInjectGassing*QinjectGassing+EmissionGassing/volume)/TotalLossGassing)*($D107-(1-EXP(-TotalLossGassing*$D$91))/TotalLossGassing))*$C$39*$E$39/100</f>
        <v>3.3611877620975359</v>
      </c>
      <c r="J107" s="61">
        <f>(Cinitial/TotalLossGassing*(1-EXP(-TotalLossGassing*$D107))+((CInjectGassing*QinjectGassing+EmissionGassing/volume)/TotalLossGassing)*($D107-(1-EXP(-TotalLossGassing*$D$91))/TotalLossGassing))*$C$40*$E$40/100</f>
        <v>0.31511135269664403</v>
      </c>
      <c r="K107" s="61">
        <f>(Cinitial/TotalLossGassing*(1-EXP(-TotalLossGassing*$D107))+((CInjectGassing*QinjectGassing+EmissionGassing/volume)/TotalLossGassing)*($D107-(1-EXP(-TotalLossGassing*$D$91))/TotalLossGassing))*$C$41*$E$41/100</f>
        <v>1.4849272660417785</v>
      </c>
      <c r="L107" s="62">
        <f>(Cinitial/TotalLossGassing*(1-EXP(-TotalLossGassing*$D107))+((CInjectGassing*QinjectGassing+EmissionGassing/volume)/TotalLossGassing)*($D107-(1-EXP(-TotalLossGassing*$D$91))/TotalLossGassing))*$C$42*$E$42/100</f>
        <v>0</v>
      </c>
      <c r="M107" s="5"/>
      <c r="N107" s="5"/>
      <c r="O107" s="5"/>
      <c r="P107" s="5"/>
    </row>
    <row r="108" spans="2:16">
      <c r="B108" s="57" t="s">
        <v>66</v>
      </c>
      <c r="C108" s="58">
        <f t="shared" si="3"/>
        <v>0.14025000000000007</v>
      </c>
      <c r="D108" s="59">
        <f t="shared" si="4"/>
        <v>0.14025000000000007</v>
      </c>
      <c r="E108" s="59">
        <f t="shared" si="0"/>
        <v>1.1089882057419833</v>
      </c>
      <c r="F108" s="59">
        <f t="shared" si="1"/>
        <v>0.46649720044258169</v>
      </c>
      <c r="G108" s="60">
        <f t="shared" si="2"/>
        <v>4.3467250392461118E-2</v>
      </c>
      <c r="H108" s="61">
        <f>(Cinitial/TotalLossGassing*(1-EXP(-TotalLossGassing*$D108))+((CInjectGassing*QinjectGassing+EmissionGassing/volume)/TotalLossGassing)*($D108-(1-EXP(-TotalLossGassing*$D$91))/TotalLossGassing))*$C$38*$E$38/100</f>
        <v>11.160193741339475</v>
      </c>
      <c r="I108" s="61">
        <f>(Cinitial/TotalLossGassing*(1-EXP(-TotalLossGassing*$D108))+((CInjectGassing*QinjectGassing+EmissionGassing/volume)/TotalLossGassing)*($D108-(1-EXP(-TotalLossGassing*$D$91))/TotalLossGassing))*$C$39*$E$39/100</f>
        <v>3.5712619972286319</v>
      </c>
      <c r="J108" s="61">
        <f>(Cinitial/TotalLossGassing*(1-EXP(-TotalLossGassing*$D108))+((CInjectGassing*QinjectGassing+EmissionGassing/volume)/TotalLossGassing)*($D108-(1-EXP(-TotalLossGassing*$D$91))/TotalLossGassing))*$C$40*$E$40/100</f>
        <v>0.33480581224018424</v>
      </c>
      <c r="K108" s="61">
        <f>(Cinitial/TotalLossGassing*(1-EXP(-TotalLossGassing*$D108))+((CInjectGassing*QinjectGassing+EmissionGassing/volume)/TotalLossGassing)*($D108-(1-EXP(-TotalLossGassing*$D$91))/TotalLossGassing))*$C$41*$E$41/100</f>
        <v>1.5777352201693899</v>
      </c>
      <c r="L108" s="62">
        <f>(Cinitial/TotalLossGassing*(1-EXP(-TotalLossGassing*$D108))+((CInjectGassing*QinjectGassing+EmissionGassing/volume)/TotalLossGassing)*($D108-(1-EXP(-TotalLossGassing*$D$91))/TotalLossGassing))*$C$42*$E$42/100</f>
        <v>0</v>
      </c>
      <c r="M108" s="5"/>
      <c r="N108" s="5"/>
    </row>
    <row r="109" spans="2:16">
      <c r="B109" s="57" t="s">
        <v>66</v>
      </c>
      <c r="C109" s="58">
        <f t="shared" si="3"/>
        <v>0.14850000000000008</v>
      </c>
      <c r="D109" s="59">
        <f t="shared" si="4"/>
        <v>0.14850000000000008</v>
      </c>
      <c r="E109" s="59">
        <f t="shared" si="0"/>
        <v>1.1734190406089053</v>
      </c>
      <c r="F109" s="59">
        <f t="shared" si="1"/>
        <v>0.47398345979796375</v>
      </c>
      <c r="G109" s="60">
        <f t="shared" si="2"/>
        <v>4.7347373280900974E-2</v>
      </c>
      <c r="H109" s="61">
        <f>(Cinitial/TotalLossGassing*(1-EXP(-TotalLossGassing*$D109))+((CInjectGassing*QinjectGassing+EmissionGassing/volume)/TotalLossGassing)*($D109-(1-EXP(-TotalLossGassing*$D$91))/TotalLossGassing))*$C$38*$E$38/100</f>
        <v>11.816675726124151</v>
      </c>
      <c r="I109" s="61">
        <f>(Cinitial/TotalLossGassing*(1-EXP(-TotalLossGassing*$D109))+((CInjectGassing*QinjectGassing+EmissionGassing/volume)/TotalLossGassing)*($D109-(1-EXP(-TotalLossGassing*$D$91))/TotalLossGassing))*$C$39*$E$39/100</f>
        <v>3.7813362323597284</v>
      </c>
      <c r="J109" s="61">
        <f>(Cinitial/TotalLossGassing*(1-EXP(-TotalLossGassing*$D109))+((CInjectGassing*QinjectGassing+EmissionGassing/volume)/TotalLossGassing)*($D109-(1-EXP(-TotalLossGassing*$D$91))/TotalLossGassing))*$C$40*$E$40/100</f>
        <v>0.35450027178372451</v>
      </c>
      <c r="K109" s="61">
        <f>(Cinitial/TotalLossGassing*(1-EXP(-TotalLossGassing*$D109))+((CInjectGassing*QinjectGassing+EmissionGassing/volume)/TotalLossGassing)*($D109-(1-EXP(-TotalLossGassing*$D$91))/TotalLossGassing))*$C$41*$E$41/100</f>
        <v>1.6705431742970009</v>
      </c>
      <c r="L109" s="62">
        <f>(Cinitial/TotalLossGassing*(1-EXP(-TotalLossGassing*$D109))+((CInjectGassing*QinjectGassing+EmissionGassing/volume)/TotalLossGassing)*($D109-(1-EXP(-TotalLossGassing*$D$91))/TotalLossGassing))*$C$42*$E$42/100</f>
        <v>0</v>
      </c>
    </row>
    <row r="110" spans="2:16">
      <c r="B110" s="57" t="s">
        <v>66</v>
      </c>
      <c r="C110" s="58">
        <f t="shared" si="3"/>
        <v>0.15675000000000008</v>
      </c>
      <c r="D110" s="59">
        <f t="shared" si="4"/>
        <v>0.15675000000000008</v>
      </c>
      <c r="E110" s="59">
        <f t="shared" si="0"/>
        <v>1.2377613439572526</v>
      </c>
      <c r="F110" s="59">
        <f t="shared" si="1"/>
        <v>0.48059393862837801</v>
      </c>
      <c r="G110" s="60">
        <f t="shared" si="2"/>
        <v>5.1285570324620278E-2</v>
      </c>
      <c r="H110" s="61">
        <f>(Cinitial/TotalLossGassing*(1-EXP(-TotalLossGassing*$D110))+((CInjectGassing*QinjectGassing+EmissionGassing/volume)/TotalLossGassing)*($D110-(1-EXP(-TotalLossGassing*$D$91))/TotalLossGassing))*$C$38*$E$38/100</f>
        <v>12.473157710908827</v>
      </c>
      <c r="I110" s="61">
        <f>(Cinitial/TotalLossGassing*(1-EXP(-TotalLossGassing*$D110))+((CInjectGassing*QinjectGassing+EmissionGassing/volume)/TotalLossGassing)*($D110-(1-EXP(-TotalLossGassing*$D$91))/TotalLossGassing))*$C$39*$E$39/100</f>
        <v>3.9914104674908244</v>
      </c>
      <c r="J110" s="61">
        <f>(Cinitial/TotalLossGassing*(1-EXP(-TotalLossGassing*$D110))+((CInjectGassing*QinjectGassing+EmissionGassing/volume)/TotalLossGassing)*($D110-(1-EXP(-TotalLossGassing*$D$91))/TotalLossGassing))*$C$40*$E$40/100</f>
        <v>0.37419473132726472</v>
      </c>
      <c r="K110" s="61">
        <f>(Cinitial/TotalLossGassing*(1-EXP(-TotalLossGassing*$D110))+((CInjectGassing*QinjectGassing+EmissionGassing/volume)/TotalLossGassing)*($D110-(1-EXP(-TotalLossGassing*$D$91))/TotalLossGassing))*$C$41*$E$41/100</f>
        <v>1.7633511284246119</v>
      </c>
      <c r="L110" s="62">
        <f>(Cinitial/TotalLossGassing*(1-EXP(-TotalLossGassing*$D110))+((CInjectGassing*QinjectGassing+EmissionGassing/volume)/TotalLossGassing)*($D110-(1-EXP(-TotalLossGassing*$D$91))/TotalLossGassing))*$C$42*$E$42/100</f>
        <v>0</v>
      </c>
    </row>
    <row r="111" spans="2:16">
      <c r="B111" s="57" t="s">
        <v>66</v>
      </c>
      <c r="C111" s="58">
        <f t="shared" si="3"/>
        <v>0.16500000000000009</v>
      </c>
      <c r="D111" s="59">
        <f t="shared" si="4"/>
        <v>0.16500000000000009</v>
      </c>
      <c r="E111" s="59">
        <f t="shared" si="0"/>
        <v>1.302015237434208</v>
      </c>
      <c r="F111" s="59">
        <f t="shared" si="1"/>
        <v>0.48643109017402131</v>
      </c>
      <c r="G111" s="60">
        <f t="shared" si="2"/>
        <v>5.5275047714884493E-2</v>
      </c>
      <c r="H111" s="61">
        <f>(Cinitial/TotalLossGassing*(1-EXP(-TotalLossGassing*$D111))+((CInjectGassing*QinjectGassing+EmissionGassing/volume)/TotalLossGassing)*($D111-(1-EXP(-TotalLossGassing*$D$91))/TotalLossGassing))*$C$38*$E$38/100</f>
        <v>13.129639695693502</v>
      </c>
      <c r="I111" s="61">
        <f>(Cinitial/TotalLossGassing*(1-EXP(-TotalLossGassing*$D111))+((CInjectGassing*QinjectGassing+EmissionGassing/volume)/TotalLossGassing)*($D111-(1-EXP(-TotalLossGassing*$D$91))/TotalLossGassing))*$C$39*$E$39/100</f>
        <v>4.2014847026219204</v>
      </c>
      <c r="J111" s="61">
        <f>(Cinitial/TotalLossGassing*(1-EXP(-TotalLossGassing*$D111))+((CInjectGassing*QinjectGassing+EmissionGassing/volume)/TotalLossGassing)*($D111-(1-EXP(-TotalLossGassing*$D$91))/TotalLossGassing))*$C$40*$E$40/100</f>
        <v>0.39388919087080504</v>
      </c>
      <c r="K111" s="61">
        <f>(Cinitial/TotalLossGassing*(1-EXP(-TotalLossGassing*$D111))+((CInjectGassing*QinjectGassing+EmissionGassing/volume)/TotalLossGassing)*($D111-(1-EXP(-TotalLossGassing*$D$91))/TotalLossGassing))*$C$41*$E$41/100</f>
        <v>1.8561590825522234</v>
      </c>
      <c r="L111" s="62">
        <f>(Cinitial/TotalLossGassing*(1-EXP(-TotalLossGassing*$D111))+((CInjectGassing*QinjectGassing+EmissionGassing/volume)/TotalLossGassing)*($D111-(1-EXP(-TotalLossGassing*$D$91))/TotalLossGassing))*$C$42*$E$42/100</f>
        <v>0</v>
      </c>
    </row>
    <row r="112" spans="2:16">
      <c r="B112" s="57" t="s">
        <v>66</v>
      </c>
      <c r="C112" s="58">
        <f t="shared" si="3"/>
        <v>0.1732500000000001</v>
      </c>
      <c r="D112" s="59">
        <f t="shared" si="4"/>
        <v>0.1732500000000001</v>
      </c>
      <c r="E112" s="59">
        <f t="shared" si="0"/>
        <v>1.366180842519819</v>
      </c>
      <c r="F112" s="59">
        <f t="shared" si="1"/>
        <v>0.49158538217629527</v>
      </c>
      <c r="G112" s="60">
        <f t="shared" si="2"/>
        <v>5.9309806417104288E-2</v>
      </c>
      <c r="H112" s="61">
        <f>(Cinitial/TotalLossGassing*(1-EXP(-TotalLossGassing*$D112))+((CInjectGassing*QinjectGassing+EmissionGassing/volume)/TotalLossGassing)*($D112-(1-EXP(-TotalLossGassing*$D$91))/TotalLossGassing))*$C$38*$E$38/100</f>
        <v>13.786121680478177</v>
      </c>
      <c r="I112" s="61">
        <f>(Cinitial/TotalLossGassing*(1-EXP(-TotalLossGassing*$D112))+((CInjectGassing*QinjectGassing+EmissionGassing/volume)/TotalLossGassing)*($D112-(1-EXP(-TotalLossGassing*$D$91))/TotalLossGassing))*$C$39*$E$39/100</f>
        <v>4.411558937753016</v>
      </c>
      <c r="J112" s="61">
        <f>(Cinitial/TotalLossGassing*(1-EXP(-TotalLossGassing*$D112))+((CInjectGassing*QinjectGassing+EmissionGassing/volume)/TotalLossGassing)*($D112-(1-EXP(-TotalLossGassing*$D$91))/TotalLossGassing))*$C$40*$E$40/100</f>
        <v>0.41358365041434525</v>
      </c>
      <c r="K112" s="61">
        <f>(Cinitial/TotalLossGassing*(1-EXP(-TotalLossGassing*$D112))+((CInjectGassing*QinjectGassing+EmissionGassing/volume)/TotalLossGassing)*($D112-(1-EXP(-TotalLossGassing*$D$91))/TotalLossGassing))*$C$41*$E$41/100</f>
        <v>1.9489670366798344</v>
      </c>
      <c r="L112" s="62">
        <f>(Cinitial/TotalLossGassing*(1-EXP(-TotalLossGassing*$D112))+((CInjectGassing*QinjectGassing+EmissionGassing/volume)/TotalLossGassing)*($D112-(1-EXP(-TotalLossGassing*$D$91))/TotalLossGassing))*$C$42*$E$42/100</f>
        <v>0</v>
      </c>
    </row>
    <row r="113" spans="2:12">
      <c r="B113" s="57" t="s">
        <v>66</v>
      </c>
      <c r="C113" s="58">
        <f t="shared" si="3"/>
        <v>0.18150000000000011</v>
      </c>
      <c r="D113" s="59">
        <f t="shared" si="4"/>
        <v>0.18150000000000011</v>
      </c>
      <c r="E113" s="59">
        <f t="shared" si="0"/>
        <v>1.4302582805271891</v>
      </c>
      <c r="F113" s="59">
        <f t="shared" si="1"/>
        <v>0.49613669900214241</v>
      </c>
      <c r="G113" s="60">
        <f t="shared" si="2"/>
        <v>6.338454919413182E-2</v>
      </c>
      <c r="H113" s="61">
        <f>(Cinitial/TotalLossGassing*(1-EXP(-TotalLossGassing*$D113))+((CInjectGassing*QinjectGassing+EmissionGassing/volume)/TotalLossGassing)*($D113-(1-EXP(-TotalLossGassing*$D$91))/TotalLossGassing))*$C$38*$E$38/100</f>
        <v>14.442603665262853</v>
      </c>
      <c r="I113" s="61">
        <f>(Cinitial/TotalLossGassing*(1-EXP(-TotalLossGassing*$D113))+((CInjectGassing*QinjectGassing+EmissionGassing/volume)/TotalLossGassing)*($D113-(1-EXP(-TotalLossGassing*$D$91))/TotalLossGassing))*$C$39*$E$39/100</f>
        <v>4.6216331728841133</v>
      </c>
      <c r="J113" s="61">
        <f>(Cinitial/TotalLossGassing*(1-EXP(-TotalLossGassing*$D113))+((CInjectGassing*QinjectGassing+EmissionGassing/volume)/TotalLossGassing)*($D113-(1-EXP(-TotalLossGassing*$D$91))/TotalLossGassing))*$C$40*$E$40/100</f>
        <v>0.43327810995788563</v>
      </c>
      <c r="K113" s="61">
        <f>(Cinitial/TotalLossGassing*(1-EXP(-TotalLossGassing*$D113))+((CInjectGassing*QinjectGassing+EmissionGassing/volume)/TotalLossGassing)*($D113-(1-EXP(-TotalLossGassing*$D$91))/TotalLossGassing))*$C$41*$E$41/100</f>
        <v>2.0417749908074461</v>
      </c>
      <c r="L113" s="62">
        <f>(Cinitial/TotalLossGassing*(1-EXP(-TotalLossGassing*$D113))+((CInjectGassing*QinjectGassing+EmissionGassing/volume)/TotalLossGassing)*($D113-(1-EXP(-TotalLossGassing*$D$91))/TotalLossGassing))*$C$42*$E$42/100</f>
        <v>0</v>
      </c>
    </row>
    <row r="114" spans="2:12">
      <c r="B114" s="57" t="s">
        <v>66</v>
      </c>
      <c r="C114" s="58">
        <f t="shared" si="3"/>
        <v>0.18975000000000011</v>
      </c>
      <c r="D114" s="59">
        <f t="shared" si="4"/>
        <v>0.18975000000000011</v>
      </c>
      <c r="E114" s="59">
        <f t="shared" si="0"/>
        <v>1.4942476726027498</v>
      </c>
      <c r="F114" s="59">
        <f t="shared" si="1"/>
        <v>0.50015557974077729</v>
      </c>
      <c r="G114" s="60">
        <f t="shared" si="2"/>
        <v>6.7494598506442599E-2</v>
      </c>
      <c r="H114" s="61">
        <f>(Cinitial/TotalLossGassing*(1-EXP(-TotalLossGassing*$D114))+((CInjectGassing*QinjectGassing+EmissionGassing/volume)/TotalLossGassing)*($D114-(1-EXP(-TotalLossGassing*$D$91))/TotalLossGassing))*$C$38*$E$38/100</f>
        <v>15.099085650047527</v>
      </c>
      <c r="I114" s="61">
        <f>(Cinitial/TotalLossGassing*(1-EXP(-TotalLossGassing*$D114))+((CInjectGassing*QinjectGassing+EmissionGassing/volume)/TotalLossGassing)*($D114-(1-EXP(-TotalLossGassing*$D$91))/TotalLossGassing))*$C$39*$E$39/100</f>
        <v>4.8317074080152089</v>
      </c>
      <c r="J114" s="61">
        <f>(Cinitial/TotalLossGassing*(1-EXP(-TotalLossGassing*$D114))+((CInjectGassing*QinjectGassing+EmissionGassing/volume)/TotalLossGassing)*($D114-(1-EXP(-TotalLossGassing*$D$91))/TotalLossGassing))*$C$40*$E$40/100</f>
        <v>0.45297256950142584</v>
      </c>
      <c r="K114" s="61">
        <f>(Cinitial/TotalLossGassing*(1-EXP(-TotalLossGassing*$D114))+((CInjectGassing*QinjectGassing+EmissionGassing/volume)/TotalLossGassing)*($D114-(1-EXP(-TotalLossGassing*$D$91))/TotalLossGassing))*$C$41*$E$41/100</f>
        <v>2.1345829449350573</v>
      </c>
      <c r="L114" s="62">
        <f>(Cinitial/TotalLossGassing*(1-EXP(-TotalLossGassing*$D114))+((CInjectGassing*QinjectGassing+EmissionGassing/volume)/TotalLossGassing)*($D114-(1-EXP(-TotalLossGassing*$D$91))/TotalLossGassing))*$C$42*$E$42/100</f>
        <v>0</v>
      </c>
    </row>
    <row r="115" spans="2:12" ht="18.45" customHeight="1">
      <c r="B115" s="57" t="s">
        <v>66</v>
      </c>
      <c r="C115" s="58">
        <f t="shared" si="3"/>
        <v>0.19800000000000012</v>
      </c>
      <c r="D115" s="59">
        <f t="shared" si="4"/>
        <v>0.19800000000000012</v>
      </c>
      <c r="E115" s="59">
        <f t="shared" si="0"/>
        <v>1.5581491397264633</v>
      </c>
      <c r="F115" s="59">
        <f t="shared" si="1"/>
        <v>0.50370431146159411</v>
      </c>
      <c r="G115" s="60">
        <f t="shared" si="2"/>
        <v>7.1635824016769697E-2</v>
      </c>
      <c r="H115" s="61">
        <f>(Cinitial/TotalLossGassing*(1-EXP(-TotalLossGassing*$D115))+((CInjectGassing*QinjectGassing+EmissionGassing/volume)/TotalLossGassing)*($D115-(1-EXP(-TotalLossGassing*$D$91))/TotalLossGassing))*$C$38*$E$38/100</f>
        <v>15.755567634832202</v>
      </c>
      <c r="I115" s="61">
        <f>(Cinitial/TotalLossGassing*(1-EXP(-TotalLossGassing*$D115))+((CInjectGassing*QinjectGassing+EmissionGassing/volume)/TotalLossGassing)*($D115-(1-EXP(-TotalLossGassing*$D$91))/TotalLossGassing))*$C$39*$E$39/100</f>
        <v>5.0417816431463054</v>
      </c>
      <c r="J115" s="61">
        <f>(Cinitial/TotalLossGassing*(1-EXP(-TotalLossGassing*$D115))+((CInjectGassing*QinjectGassing+EmissionGassing/volume)/TotalLossGassing)*($D115-(1-EXP(-TotalLossGassing*$D$91))/TotalLossGassing))*$C$40*$E$40/100</f>
        <v>0.4726670290449661</v>
      </c>
      <c r="K115" s="61">
        <f>(Cinitial/TotalLossGassing*(1-EXP(-TotalLossGassing*$D115))+((CInjectGassing*QinjectGassing+EmissionGassing/volume)/TotalLossGassing)*($D115-(1-EXP(-TotalLossGassing*$D$91))/TotalLossGassing))*$C$41*$E$41/100</f>
        <v>2.2273908990626681</v>
      </c>
      <c r="L115" s="62">
        <f>(Cinitial/TotalLossGassing*(1-EXP(-TotalLossGassing*$D115))+((CInjectGassing*QinjectGassing+EmissionGassing/volume)/TotalLossGassing)*($D115-(1-EXP(-TotalLossGassing*$D$91))/TotalLossGassing))*$C$42*$E$42/100</f>
        <v>0</v>
      </c>
    </row>
    <row r="116" spans="2:12">
      <c r="B116" s="57" t="s">
        <v>66</v>
      </c>
      <c r="C116" s="58">
        <f t="shared" si="3"/>
        <v>0.20625000000000013</v>
      </c>
      <c r="D116" s="59">
        <f t="shared" si="4"/>
        <v>0.20625000000000013</v>
      </c>
      <c r="E116" s="59">
        <f t="shared" si="0"/>
        <v>1.6219628027120618</v>
      </c>
      <c r="F116" s="59">
        <f t="shared" si="1"/>
        <v>0.50683789457722761</v>
      </c>
      <c r="G116" s="60">
        <f t="shared" si="2"/>
        <v>7.580457857561311E-2</v>
      </c>
      <c r="H116" s="61">
        <f>(Cinitial/TotalLossGassing*(1-EXP(-TotalLossGassing*$D116))+((CInjectGassing*QinjectGassing+EmissionGassing/volume)/TotalLossGassing)*($D116-(1-EXP(-TotalLossGassing*$D$91))/TotalLossGassing))*$C$38*$E$38/100</f>
        <v>16.412049619616877</v>
      </c>
      <c r="I116" s="61">
        <f>(Cinitial/TotalLossGassing*(1-EXP(-TotalLossGassing*$D116))+((CInjectGassing*QinjectGassing+EmissionGassing/volume)/TotalLossGassing)*($D116-(1-EXP(-TotalLossGassing*$D$91))/TotalLossGassing))*$C$39*$E$39/100</f>
        <v>5.2518558782774001</v>
      </c>
      <c r="J116" s="61">
        <f>(Cinitial/TotalLossGassing*(1-EXP(-TotalLossGassing*$D116))+((CInjectGassing*QinjectGassing+EmissionGassing/volume)/TotalLossGassing)*($D116-(1-EXP(-TotalLossGassing*$D$91))/TotalLossGassing))*$C$40*$E$40/100</f>
        <v>0.49236148858850631</v>
      </c>
      <c r="K116" s="61">
        <f>(Cinitial/TotalLossGassing*(1-EXP(-TotalLossGassing*$D116))+((CInjectGassing*QinjectGassing+EmissionGassing/volume)/TotalLossGassing)*($D116-(1-EXP(-TotalLossGassing*$D$91))/TotalLossGassing))*$C$41*$E$41/100</f>
        <v>2.3201988531902793</v>
      </c>
      <c r="L116" s="62">
        <f>(Cinitial/TotalLossGassing*(1-EXP(-TotalLossGassing*$D116))+((CInjectGassing*QinjectGassing+EmissionGassing/volume)/TotalLossGassing)*($D116-(1-EXP(-TotalLossGassing*$D$91))/TotalLossGassing))*$C$42*$E$42/100</f>
        <v>0</v>
      </c>
    </row>
    <row r="117" spans="2:12">
      <c r="B117" s="57" t="s">
        <v>66</v>
      </c>
      <c r="C117" s="58">
        <f t="shared" si="3"/>
        <v>0.21450000000000014</v>
      </c>
      <c r="D117" s="59">
        <f t="shared" si="4"/>
        <v>0.21450000000000014</v>
      </c>
      <c r="E117" s="59">
        <f t="shared" si="0"/>
        <v>1.6856887822072719</v>
      </c>
      <c r="F117" s="59">
        <f t="shared" si="1"/>
        <v>0.50960489527355624</v>
      </c>
      <c r="G117" s="60">
        <f t="shared" si="2"/>
        <v>7.9997641695488092E-2</v>
      </c>
      <c r="H117" s="61">
        <f>(Cinitial/TotalLossGassing*(1-EXP(-TotalLossGassing*$D117))+((CInjectGassing*QinjectGassing+EmissionGassing/volume)/TotalLossGassing)*($D117-(1-EXP(-TotalLossGassing*$D$91))/TotalLossGassing))*$C$38*$E$38/100</f>
        <v>17.068531604401549</v>
      </c>
      <c r="I117" s="61">
        <f>(Cinitial/TotalLossGassing*(1-EXP(-TotalLossGassing*$D117))+((CInjectGassing*QinjectGassing+EmissionGassing/volume)/TotalLossGassing)*($D117-(1-EXP(-TotalLossGassing*$D$91))/TotalLossGassing))*$C$39*$E$39/100</f>
        <v>5.4619301134084965</v>
      </c>
      <c r="J117" s="61">
        <f>(Cinitial/TotalLossGassing*(1-EXP(-TotalLossGassing*$D117))+((CInjectGassing*QinjectGassing+EmissionGassing/volume)/TotalLossGassing)*($D117-(1-EXP(-TotalLossGassing*$D$91))/TotalLossGassing))*$C$40*$E$40/100</f>
        <v>0.51205594813204658</v>
      </c>
      <c r="K117" s="61">
        <f>(Cinitial/TotalLossGassing*(1-EXP(-TotalLossGassing*$D117))+((CInjectGassing*QinjectGassing+EmissionGassing/volume)/TotalLossGassing)*($D117-(1-EXP(-TotalLossGassing*$D$91))/TotalLossGassing))*$C$41*$E$41/100</f>
        <v>2.4130068073178905</v>
      </c>
      <c r="L117" s="62">
        <f>(Cinitial/TotalLossGassing*(1-EXP(-TotalLossGassing*$D117))+((CInjectGassing*QinjectGassing+EmissionGassing/volume)/TotalLossGassing)*($D117-(1-EXP(-TotalLossGassing*$D$91))/TotalLossGassing))*$C$42*$E$42/100</f>
        <v>0</v>
      </c>
    </row>
    <row r="118" spans="2:12">
      <c r="B118" s="57" t="s">
        <v>66</v>
      </c>
      <c r="C118" s="58">
        <f t="shared" si="3"/>
        <v>0.22275000000000014</v>
      </c>
      <c r="D118" s="59">
        <f t="shared" si="4"/>
        <v>0.22275000000000014</v>
      </c>
      <c r="E118" s="59">
        <f t="shared" si="0"/>
        <v>1.749327198694038</v>
      </c>
      <c r="F118" s="59">
        <f t="shared" si="1"/>
        <v>0.51204819821812653</v>
      </c>
      <c r="G118" s="60">
        <f t="shared" si="2"/>
        <v>8.4212169637842296E-2</v>
      </c>
      <c r="H118" s="61">
        <f>(Cinitial/TotalLossGassing*(1-EXP(-TotalLossGassing*$D118))+((CInjectGassing*QinjectGassing+EmissionGassing/volume)/TotalLossGassing)*($D118-(1-EXP(-TotalLossGassing*$D$91))/TotalLossGassing))*$C$38*$E$38/100</f>
        <v>17.725013589186229</v>
      </c>
      <c r="I118" s="61">
        <f>(Cinitial/TotalLossGassing*(1-EXP(-TotalLossGassing*$D118))+((CInjectGassing*QinjectGassing+EmissionGassing/volume)/TotalLossGassing)*($D118-(1-EXP(-TotalLossGassing*$D$91))/TotalLossGassing))*$C$39*$E$39/100</f>
        <v>5.672004348539593</v>
      </c>
      <c r="J118" s="61">
        <f>(Cinitial/TotalLossGassing*(1-EXP(-TotalLossGassing*$D118))+((CInjectGassing*QinjectGassing+EmissionGassing/volume)/TotalLossGassing)*($D118-(1-EXP(-TotalLossGassing*$D$91))/TotalLossGassing))*$C$40*$E$40/100</f>
        <v>0.53175040767558679</v>
      </c>
      <c r="K118" s="61">
        <f>(Cinitial/TotalLossGassing*(1-EXP(-TotalLossGassing*$D118))+((CInjectGassing*QinjectGassing+EmissionGassing/volume)/TotalLossGassing)*($D118-(1-EXP(-TotalLossGassing*$D$91))/TotalLossGassing))*$C$41*$E$41/100</f>
        <v>2.5058147614455017</v>
      </c>
      <c r="L118" s="62">
        <f>(Cinitial/TotalLossGassing*(1-EXP(-TotalLossGassing*$D118))+((CInjectGassing*QinjectGassing+EmissionGassing/volume)/TotalLossGassing)*($D118-(1-EXP(-TotalLossGassing*$D$91))/TotalLossGassing))*$C$42*$E$42/100</f>
        <v>0</v>
      </c>
    </row>
    <row r="119" spans="2:12">
      <c r="B119" s="57" t="s">
        <v>66</v>
      </c>
      <c r="C119" s="58">
        <f t="shared" si="3"/>
        <v>0.23100000000000015</v>
      </c>
      <c r="D119" s="59">
        <f t="shared" si="4"/>
        <v>0.23100000000000015</v>
      </c>
      <c r="E119" s="59">
        <f t="shared" si="0"/>
        <v>1.8128781724887622</v>
      </c>
      <c r="F119" s="59">
        <f t="shared" si="1"/>
        <v>0.51420567121293514</v>
      </c>
      <c r="G119" s="60">
        <f t="shared" si="2"/>
        <v>8.8445651339058184E-2</v>
      </c>
      <c r="H119" s="61">
        <f>(Cinitial/TotalLossGassing*(1-EXP(-TotalLossGassing*$D119))+((CInjectGassing*QinjectGassing+EmissionGassing/volume)/TotalLossGassing)*($D119-(1-EXP(-TotalLossGassing*$D$91))/TotalLossGassing))*$C$38*$E$38/100</f>
        <v>18.381495573970902</v>
      </c>
      <c r="I119" s="61">
        <f>(Cinitial/TotalLossGassing*(1-EXP(-TotalLossGassing*$D119))+((CInjectGassing*QinjectGassing+EmissionGassing/volume)/TotalLossGassing)*($D119-(1-EXP(-TotalLossGassing*$D$91))/TotalLossGassing))*$C$39*$E$39/100</f>
        <v>5.8820785836706886</v>
      </c>
      <c r="J119" s="61">
        <f>(Cinitial/TotalLossGassing*(1-EXP(-TotalLossGassing*$D119))+((CInjectGassing*QinjectGassing+EmissionGassing/volume)/TotalLossGassing)*($D119-(1-EXP(-TotalLossGassing*$D$91))/TotalLossGassing))*$C$40*$E$40/100</f>
        <v>0.55144486721912711</v>
      </c>
      <c r="K119" s="61">
        <f>(Cinitial/TotalLossGassing*(1-EXP(-TotalLossGassing*$D119))+((CInjectGassing*QinjectGassing+EmissionGassing/volume)/TotalLossGassing)*($D119-(1-EXP(-TotalLossGassing*$D$91))/TotalLossGassing))*$C$41*$E$41/100</f>
        <v>2.598622715573113</v>
      </c>
      <c r="L119" s="62">
        <f>(Cinitial/TotalLossGassing*(1-EXP(-TotalLossGassing*$D119))+((CInjectGassing*QinjectGassing+EmissionGassing/volume)/TotalLossGassing)*($D119-(1-EXP(-TotalLossGassing*$D$91))/TotalLossGassing))*$C$42*$E$42/100</f>
        <v>0</v>
      </c>
    </row>
    <row r="120" spans="2:12">
      <c r="B120" s="57" t="s">
        <v>66</v>
      </c>
      <c r="C120" s="58">
        <f t="shared" si="3"/>
        <v>0.23925000000000016</v>
      </c>
      <c r="D120" s="59">
        <f t="shared" si="4"/>
        <v>0.23925000000000016</v>
      </c>
      <c r="E120" s="59">
        <f t="shared" si="0"/>
        <v>1.8763418237425229</v>
      </c>
      <c r="F120" s="59">
        <f t="shared" si="1"/>
        <v>0.51611075209276336</v>
      </c>
      <c r="G120" s="60">
        <f t="shared" si="2"/>
        <v>9.2695869492454522E-2</v>
      </c>
      <c r="H120" s="61">
        <f>(Cinitial/TotalLossGassing*(1-EXP(-TotalLossGassing*$D120))+((CInjectGassing*QinjectGassing+EmissionGassing/volume)/TotalLossGassing)*($D120-(1-EXP(-TotalLossGassing*$D$91))/TotalLossGassing))*$C$38*$E$38/100</f>
        <v>19.037977558755582</v>
      </c>
      <c r="I120" s="61">
        <f>(Cinitial/TotalLossGassing*(1-EXP(-TotalLossGassing*$D120))+((CInjectGassing*QinjectGassing+EmissionGassing/volume)/TotalLossGassing)*($D120-(1-EXP(-TotalLossGassing*$D$91))/TotalLossGassing))*$C$39*$E$39/100</f>
        <v>6.0921528188017859</v>
      </c>
      <c r="J120" s="61">
        <f>(Cinitial/TotalLossGassing*(1-EXP(-TotalLossGassing*$D120))+((CInjectGassing*QinjectGassing+EmissionGassing/volume)/TotalLossGassing)*($D120-(1-EXP(-TotalLossGassing*$D$91))/TotalLossGassing))*$C$40*$E$40/100</f>
        <v>0.57113932676266743</v>
      </c>
      <c r="K120" s="61">
        <f>(Cinitial/TotalLossGassing*(1-EXP(-TotalLossGassing*$D120))+((CInjectGassing*QinjectGassing+EmissionGassing/volume)/TotalLossGassing)*($D120-(1-EXP(-TotalLossGassing*$D$91))/TotalLossGassing))*$C$41*$E$41/100</f>
        <v>2.6914306697007242</v>
      </c>
      <c r="L120" s="62">
        <f>(Cinitial/TotalLossGassing*(1-EXP(-TotalLossGassing*$D120))+((CInjectGassing*QinjectGassing+EmissionGassing/volume)/TotalLossGassing)*($D120-(1-EXP(-TotalLossGassing*$D$91))/TotalLossGassing))*$C$42*$E$42/100</f>
        <v>0</v>
      </c>
    </row>
    <row r="121" spans="2:12">
      <c r="B121" s="57" t="s">
        <v>66</v>
      </c>
      <c r="C121" s="58">
        <f t="shared" si="3"/>
        <v>0.24750000000000016</v>
      </c>
      <c r="D121" s="59">
        <f t="shared" si="4"/>
        <v>0.24750000000000016</v>
      </c>
      <c r="E121" s="59">
        <f t="shared" si="0"/>
        <v>1.939718272441304</v>
      </c>
      <c r="F121" s="59">
        <f t="shared" si="1"/>
        <v>0.51779296696517185</v>
      </c>
      <c r="G121" s="60">
        <f t="shared" si="2"/>
        <v>9.6960866183112643E-2</v>
      </c>
      <c r="H121" s="61">
        <f>(Cinitial/TotalLossGassing*(1-EXP(-TotalLossGassing*$D121))+((CInjectGassing*QinjectGassing+EmissionGassing/volume)/TotalLossGassing)*($D121-(1-EXP(-TotalLossGassing*$D$91))/TotalLossGassing))*$C$38*$E$38/100</f>
        <v>19.694459543540255</v>
      </c>
      <c r="I121" s="61">
        <f>(Cinitial/TotalLossGassing*(1-EXP(-TotalLossGassing*$D121))+((CInjectGassing*QinjectGassing+EmissionGassing/volume)/TotalLossGassing)*($D121-(1-EXP(-TotalLossGassing*$D$91))/TotalLossGassing))*$C$39*$E$39/100</f>
        <v>6.3022270539328815</v>
      </c>
      <c r="J121" s="61">
        <f>(Cinitial/TotalLossGassing*(1-EXP(-TotalLossGassing*$D121))+((CInjectGassing*QinjectGassing+EmissionGassing/volume)/TotalLossGassing)*($D121-(1-EXP(-TotalLossGassing*$D$91))/TotalLossGassing))*$C$40*$E$40/100</f>
        <v>0.59083378630620764</v>
      </c>
      <c r="K121" s="61">
        <f>(Cinitial/TotalLossGassing*(1-EXP(-TotalLossGassing*$D121))+((CInjectGassing*QinjectGassing+EmissionGassing/volume)/TotalLossGassing)*($D121-(1-EXP(-TotalLossGassing*$D$91))/TotalLossGassing))*$C$41*$E$41/100</f>
        <v>2.7842386238283359</v>
      </c>
      <c r="L121" s="62">
        <f>(Cinitial/TotalLossGassing*(1-EXP(-TotalLossGassing*$D121))+((CInjectGassing*QinjectGassing+EmissionGassing/volume)/TotalLossGassing)*($D121-(1-EXP(-TotalLossGassing*$D$91))/TotalLossGassing))*$C$42*$E$42/100</f>
        <v>0</v>
      </c>
    </row>
    <row r="122" spans="2:12">
      <c r="B122" s="57" t="s">
        <v>66</v>
      </c>
      <c r="C122" s="58">
        <f t="shared" si="3"/>
        <v>0.25575000000000014</v>
      </c>
      <c r="D122" s="59">
        <f t="shared" si="4"/>
        <v>0.25575000000000014</v>
      </c>
      <c r="E122" s="59">
        <f t="shared" si="0"/>
        <v>2.0030076384062236</v>
      </c>
      <c r="F122" s="59">
        <f t="shared" si="1"/>
        <v>0.51927838782415803</v>
      </c>
      <c r="G122" s="60">
        <f t="shared" si="2"/>
        <v>0.10123891254291474</v>
      </c>
      <c r="H122" s="61">
        <f>(Cinitial/TotalLossGassing*(1-EXP(-TotalLossGassing*$D122))+((CInjectGassing*QinjectGassing+EmissionGassing/volume)/TotalLossGassing)*($D122-(1-EXP(-TotalLossGassing*$D$91))/TotalLossGassing))*$C$38*$E$38/100</f>
        <v>20.350941528324928</v>
      </c>
      <c r="I122" s="61">
        <f>(Cinitial/TotalLossGassing*(1-EXP(-TotalLossGassing*$D122))+((CInjectGassing*QinjectGassing+EmissionGassing/volume)/TotalLossGassing)*($D122-(1-EXP(-TotalLossGassing*$D$91))/TotalLossGassing))*$C$39*$E$39/100</f>
        <v>6.5123012890639771</v>
      </c>
      <c r="J122" s="61">
        <f>(Cinitial/TotalLossGassing*(1-EXP(-TotalLossGassing*$D122))+((CInjectGassing*QinjectGassing+EmissionGassing/volume)/TotalLossGassing)*($D122-(1-EXP(-TotalLossGassing*$D$91))/TotalLossGassing))*$C$40*$E$40/100</f>
        <v>0.61052824584974785</v>
      </c>
      <c r="K122" s="61">
        <f>(Cinitial/TotalLossGassing*(1-EXP(-TotalLossGassing*$D122))+((CInjectGassing*QinjectGassing+EmissionGassing/volume)/TotalLossGassing)*($D122-(1-EXP(-TotalLossGassing*$D$91))/TotalLossGassing))*$C$41*$E$41/100</f>
        <v>2.8770465779559462</v>
      </c>
      <c r="L122" s="62">
        <f>(Cinitial/TotalLossGassing*(1-EXP(-TotalLossGassing*$D122))+((CInjectGassing*QinjectGassing+EmissionGassing/volume)/TotalLossGassing)*($D122-(1-EXP(-TotalLossGassing*$D$91))/TotalLossGassing))*$C$42*$E$42/100</f>
        <v>0</v>
      </c>
    </row>
    <row r="123" spans="2:12">
      <c r="B123" s="57" t="s">
        <v>66</v>
      </c>
      <c r="C123" s="58">
        <f t="shared" si="3"/>
        <v>0.26400000000000012</v>
      </c>
      <c r="D123" s="59">
        <f t="shared" si="4"/>
        <v>0.26400000000000012</v>
      </c>
      <c r="E123" s="59">
        <f t="shared" si="0"/>
        <v>2.066210041293759</v>
      </c>
      <c r="F123" s="59">
        <f t="shared" si="1"/>
        <v>0.52059003662984948</v>
      </c>
      <c r="G123" s="60">
        <f t="shared" si="2"/>
        <v>0.10552848195548925</v>
      </c>
      <c r="H123" s="61">
        <f>(Cinitial/TotalLossGassing*(1-EXP(-TotalLossGassing*$D123))+((CInjectGassing*QinjectGassing+EmissionGassing/volume)/TotalLossGassing)*($D123-(1-EXP(-TotalLossGassing*$D$91))/TotalLossGassing))*$C$38*$E$38/100</f>
        <v>21.0074235131096</v>
      </c>
      <c r="I123" s="61">
        <f>(Cinitial/TotalLossGassing*(1-EXP(-TotalLossGassing*$D123))+((CInjectGassing*QinjectGassing+EmissionGassing/volume)/TotalLossGassing)*($D123-(1-EXP(-TotalLossGassing*$D$91))/TotalLossGassing))*$C$39*$E$39/100</f>
        <v>6.7223755241950718</v>
      </c>
      <c r="J123" s="61">
        <f>(Cinitial/TotalLossGassing*(1-EXP(-TotalLossGassing*$D123))+((CInjectGassing*QinjectGassing+EmissionGassing/volume)/TotalLossGassing)*($D123-(1-EXP(-TotalLossGassing*$D$91))/TotalLossGassing))*$C$40*$E$40/100</f>
        <v>0.63022270539328806</v>
      </c>
      <c r="K123" s="61">
        <f>(Cinitial/TotalLossGassing*(1-EXP(-TotalLossGassing*$D123))+((CInjectGassing*QinjectGassing+EmissionGassing/volume)/TotalLossGassing)*($D123-(1-EXP(-TotalLossGassing*$D$91))/TotalLossGassing))*$C$41*$E$41/100</f>
        <v>2.969854532083557</v>
      </c>
      <c r="L123" s="62">
        <f>(Cinitial/TotalLossGassing*(1-EXP(-TotalLossGassing*$D123))+((CInjectGassing*QinjectGassing+EmissionGassing/volume)/TotalLossGassing)*($D123-(1-EXP(-TotalLossGassing*$D$91))/TotalLossGassing))*$C$42*$E$42/100</f>
        <v>0</v>
      </c>
    </row>
    <row r="124" spans="2:12">
      <c r="B124" s="57" t="s">
        <v>66</v>
      </c>
      <c r="C124" s="58">
        <f t="shared" si="3"/>
        <v>0.2722500000000001</v>
      </c>
      <c r="D124" s="59">
        <f t="shared" si="4"/>
        <v>0.2722500000000001</v>
      </c>
      <c r="E124" s="59">
        <f t="shared" si="0"/>
        <v>2.129325600595974</v>
      </c>
      <c r="F124" s="59">
        <f t="shared" si="1"/>
        <v>0.52174824211690995</v>
      </c>
      <c r="G124" s="60">
        <f t="shared" si="2"/>
        <v>0.10982822639577756</v>
      </c>
      <c r="H124" s="61">
        <f>(Cinitial/TotalLossGassing*(1-EXP(-TotalLossGassing*$D124))+((CInjectGassing*QinjectGassing+EmissionGassing/volume)/TotalLossGassing)*($D124-(1-EXP(-TotalLossGassing*$D$91))/TotalLossGassing))*$C$38*$E$38/100</f>
        <v>21.663905497894277</v>
      </c>
      <c r="I124" s="61">
        <f>(Cinitial/TotalLossGassing*(1-EXP(-TotalLossGassing*$D124))+((CInjectGassing*QinjectGassing+EmissionGassing/volume)/TotalLossGassing)*($D124-(1-EXP(-TotalLossGassing*$D$91))/TotalLossGassing))*$C$39*$E$39/100</f>
        <v>6.9324497593261674</v>
      </c>
      <c r="J124" s="61">
        <f>(Cinitial/TotalLossGassing*(1-EXP(-TotalLossGassing*$D124))+((CInjectGassing*QinjectGassing+EmissionGassing/volume)/TotalLossGassing)*($D124-(1-EXP(-TotalLossGassing*$D$91))/TotalLossGassing))*$C$40*$E$40/100</f>
        <v>0.64991716493682816</v>
      </c>
      <c r="K124" s="61">
        <f>(Cinitial/TotalLossGassing*(1-EXP(-TotalLossGassing*$D124))+((CInjectGassing*QinjectGassing+EmissionGassing/volume)/TotalLossGassing)*($D124-(1-EXP(-TotalLossGassing*$D$91))/TotalLossGassing))*$C$41*$E$41/100</f>
        <v>3.0626624862111682</v>
      </c>
      <c r="L124" s="62">
        <f>(Cinitial/TotalLossGassing*(1-EXP(-TotalLossGassing*$D124))+((CInjectGassing*QinjectGassing+EmissionGassing/volume)/TotalLossGassing)*($D124-(1-EXP(-TotalLossGassing*$D$91))/TotalLossGassing))*$C$42*$E$42/100</f>
        <v>0</v>
      </c>
    </row>
    <row r="125" spans="2:12">
      <c r="B125" s="57" t="s">
        <v>66</v>
      </c>
      <c r="C125" s="58">
        <f t="shared" si="3"/>
        <v>0.28050000000000008</v>
      </c>
      <c r="D125" s="59">
        <f t="shared" si="4"/>
        <v>0.28050000000000008</v>
      </c>
      <c r="E125" s="59">
        <f t="shared" si="0"/>
        <v>2.192354435640739</v>
      </c>
      <c r="F125" s="59">
        <f t="shared" si="1"/>
        <v>0.52277095486169067</v>
      </c>
      <c r="G125" s="60">
        <f t="shared" si="2"/>
        <v>0.11413695553751799</v>
      </c>
      <c r="H125" s="61">
        <f>(Cinitial/TotalLossGassing*(1-EXP(-TotalLossGassing*$D125))+((CInjectGassing*QinjectGassing+EmissionGassing/volume)/TotalLossGassing)*($D125-(1-EXP(-TotalLossGassing*$D$91))/TotalLossGassing))*$C$38*$E$38/100</f>
        <v>22.320387482678942</v>
      </c>
      <c r="I125" s="61">
        <f>(Cinitial/TotalLossGassing*(1-EXP(-TotalLossGassing*$D125))+((CInjectGassing*QinjectGassing+EmissionGassing/volume)/TotalLossGassing)*($D125-(1-EXP(-TotalLossGassing*$D$91))/TotalLossGassing))*$C$39*$E$39/100</f>
        <v>7.1425239944572612</v>
      </c>
      <c r="J125" s="61">
        <f>(Cinitial/TotalLossGassing*(1-EXP(-TotalLossGassing*$D125))+((CInjectGassing*QinjectGassing+EmissionGassing/volume)/TotalLossGassing)*($D125-(1-EXP(-TotalLossGassing*$D$91))/TotalLossGassing))*$C$40*$E$40/100</f>
        <v>0.66961162448036826</v>
      </c>
      <c r="K125" s="61">
        <f>(Cinitial/TotalLossGassing*(1-EXP(-TotalLossGassing*$D125))+((CInjectGassing*QinjectGassing+EmissionGassing/volume)/TotalLossGassing)*($D125-(1-EXP(-TotalLossGassing*$D$91))/TotalLossGassing))*$C$41*$E$41/100</f>
        <v>3.1554704403387785</v>
      </c>
      <c r="L125" s="62">
        <f>(Cinitial/TotalLossGassing*(1-EXP(-TotalLossGassing*$D125))+((CInjectGassing*QinjectGassing+EmissionGassing/volume)/TotalLossGassing)*($D125-(1-EXP(-TotalLossGassing*$D$91))/TotalLossGassing))*$C$42*$E$42/100</f>
        <v>0</v>
      </c>
    </row>
    <row r="126" spans="2:12">
      <c r="B126" s="57" t="s">
        <v>66</v>
      </c>
      <c r="C126" s="58">
        <f t="shared" si="3"/>
        <v>0.28875000000000006</v>
      </c>
      <c r="D126" s="59">
        <f t="shared" si="4"/>
        <v>0.28875000000000006</v>
      </c>
      <c r="E126" s="59">
        <f t="shared" si="0"/>
        <v>2.2552966655919593</v>
      </c>
      <c r="F126" s="59">
        <f t="shared" si="1"/>
        <v>0.5236740254912311</v>
      </c>
      <c r="G126" s="60">
        <f t="shared" si="2"/>
        <v>0.11845361830484194</v>
      </c>
      <c r="H126" s="61">
        <f>(Cinitial/TotalLossGassing*(1-EXP(-TotalLossGassing*$D126))+((CInjectGassing*QinjectGassing+EmissionGassing/volume)/TotalLossGassing)*($D126-(1-EXP(-TotalLossGassing*$D$91))/TotalLossGassing))*$C$38*$E$38/100</f>
        <v>22.976869467463622</v>
      </c>
      <c r="I126" s="61">
        <f>(Cinitial/TotalLossGassing*(1-EXP(-TotalLossGassing*$D126))+((CInjectGassing*QinjectGassing+EmissionGassing/volume)/TotalLossGassing)*($D126-(1-EXP(-TotalLossGassing*$D$91))/TotalLossGassing))*$C$39*$E$39/100</f>
        <v>7.3525982295883594</v>
      </c>
      <c r="J126" s="61">
        <f>(Cinitial/TotalLossGassing*(1-EXP(-TotalLossGassing*$D126))+((CInjectGassing*QinjectGassing+EmissionGassing/volume)/TotalLossGassing)*($D126-(1-EXP(-TotalLossGassing*$D$91))/TotalLossGassing))*$C$40*$E$40/100</f>
        <v>0.68930608402390869</v>
      </c>
      <c r="K126" s="61">
        <f>(Cinitial/TotalLossGassing*(1-EXP(-TotalLossGassing*$D126))+((CInjectGassing*QinjectGassing+EmissionGassing/volume)/TotalLossGassing)*($D126-(1-EXP(-TotalLossGassing*$D$91))/TotalLossGassing))*$C$41*$E$41/100</f>
        <v>3.2482783944663902</v>
      </c>
      <c r="L126" s="62">
        <f>(Cinitial/TotalLossGassing*(1-EXP(-TotalLossGassing*$D126))+((CInjectGassing*QinjectGassing+EmissionGassing/volume)/TotalLossGassing)*($D126-(1-EXP(-TotalLossGassing*$D$91))/TotalLossGassing))*$C$42*$E$42/100</f>
        <v>0</v>
      </c>
    </row>
    <row r="127" spans="2:12">
      <c r="B127" s="57" t="s">
        <v>66</v>
      </c>
      <c r="C127" s="58">
        <f t="shared" si="3"/>
        <v>0.29700000000000004</v>
      </c>
      <c r="D127" s="59">
        <f t="shared" si="4"/>
        <v>0.29700000000000004</v>
      </c>
      <c r="E127" s="59">
        <f t="shared" si="0"/>
        <v>2.3181524094498154</v>
      </c>
      <c r="F127" s="59">
        <f t="shared" si="1"/>
        <v>0.52447145034596232</v>
      </c>
      <c r="G127" s="60">
        <f t="shared" si="2"/>
        <v>0.12277728658205787</v>
      </c>
      <c r="H127" s="61">
        <f>(Cinitial/TotalLossGassing*(1-EXP(-TotalLossGassing*$D127))+((CInjectGassing*QinjectGassing+EmissionGassing/volume)/TotalLossGassing)*($D127-(1-EXP(-TotalLossGassing*$D$91))/TotalLossGassing))*$C$38*$E$38/100</f>
        <v>23.633351452248295</v>
      </c>
      <c r="I127" s="61">
        <f>(Cinitial/TotalLossGassing*(1-EXP(-TotalLossGassing*$D127))+((CInjectGassing*QinjectGassing+EmissionGassing/volume)/TotalLossGassing)*($D127-(1-EXP(-TotalLossGassing*$D$91))/TotalLossGassing))*$C$39*$E$39/100</f>
        <v>7.5626724647194541</v>
      </c>
      <c r="J127" s="61">
        <f>(Cinitial/TotalLossGassing*(1-EXP(-TotalLossGassing*$D127))+((CInjectGassing*QinjectGassing+EmissionGassing/volume)/TotalLossGassing)*($D127-(1-EXP(-TotalLossGassing*$D$91))/TotalLossGassing))*$C$40*$E$40/100</f>
        <v>0.7090005435674489</v>
      </c>
      <c r="K127" s="61">
        <f>(Cinitial/TotalLossGassing*(1-EXP(-TotalLossGassing*$D127))+((CInjectGassing*QinjectGassing+EmissionGassing/volume)/TotalLossGassing)*($D127-(1-EXP(-TotalLossGassing*$D$91))/TotalLossGassing))*$C$41*$E$41/100</f>
        <v>3.3410863485940006</v>
      </c>
      <c r="L127" s="62">
        <f>(Cinitial/TotalLossGassing*(1-EXP(-TotalLossGassing*$D127))+((CInjectGassing*QinjectGassing+EmissionGassing/volume)/TotalLossGassing)*($D127-(1-EXP(-TotalLossGassing*$D$91))/TotalLossGassing))*$C$42*$E$42/100</f>
        <v>0</v>
      </c>
    </row>
    <row r="128" spans="2:12">
      <c r="B128" s="57" t="s">
        <v>66</v>
      </c>
      <c r="C128" s="58">
        <f t="shared" si="3"/>
        <v>0.30525000000000002</v>
      </c>
      <c r="D128" s="59">
        <f t="shared" si="4"/>
        <v>0.30525000000000002</v>
      </c>
      <c r="E128" s="59">
        <f t="shared" si="0"/>
        <v>2.380921786050965</v>
      </c>
      <c r="F128" s="59">
        <f t="shared" si="1"/>
        <v>0.52517558840354339</v>
      </c>
      <c r="G128" s="60">
        <f t="shared" si="2"/>
        <v>0.12710714082914729</v>
      </c>
      <c r="H128" s="61">
        <f>(Cinitial/TotalLossGassing*(1-EXP(-TotalLossGassing*$D128))+((CInjectGassing*QinjectGassing+EmissionGassing/volume)/TotalLossGassing)*($D128-(1-EXP(-TotalLossGassing*$D$91))/TotalLossGassing))*$C$38*$E$38/100</f>
        <v>24.289833437032968</v>
      </c>
      <c r="I128" s="61">
        <f>(Cinitial/TotalLossGassing*(1-EXP(-TotalLossGassing*$D128))+((CInjectGassing*QinjectGassing+EmissionGassing/volume)/TotalLossGassing)*($D128-(1-EXP(-TotalLossGassing*$D$91))/TotalLossGassing))*$C$39*$E$39/100</f>
        <v>7.7727466998505488</v>
      </c>
      <c r="J128" s="61">
        <f>(Cinitial/TotalLossGassing*(1-EXP(-TotalLossGassing*$D128))+((CInjectGassing*QinjectGassing+EmissionGassing/volume)/TotalLossGassing)*($D128-(1-EXP(-TotalLossGassing*$D$91))/TotalLossGassing))*$C$40*$E$40/100</f>
        <v>0.72869500311098889</v>
      </c>
      <c r="K128" s="61">
        <f>(Cinitial/TotalLossGassing*(1-EXP(-TotalLossGassing*$D128))+((CInjectGassing*QinjectGassing+EmissionGassing/volume)/TotalLossGassing)*($D128-(1-EXP(-TotalLossGassing*$D$91))/TotalLossGassing))*$C$41*$E$41/100</f>
        <v>3.4338943027216118</v>
      </c>
      <c r="L128" s="62">
        <f>(Cinitial/TotalLossGassing*(1-EXP(-TotalLossGassing*$D128))+((CInjectGassing*QinjectGassing+EmissionGassing/volume)/TotalLossGassing)*($D128-(1-EXP(-TotalLossGassing*$D$91))/TotalLossGassing))*$C$42*$E$42/100</f>
        <v>0</v>
      </c>
    </row>
    <row r="129" spans="2:13">
      <c r="B129" s="57" t="s">
        <v>66</v>
      </c>
      <c r="C129" s="58">
        <f t="shared" si="3"/>
        <v>0.3135</v>
      </c>
      <c r="D129" s="59">
        <f t="shared" si="4"/>
        <v>0.3135</v>
      </c>
      <c r="E129" s="59">
        <f t="shared" si="0"/>
        <v>2.4436049140687728</v>
      </c>
      <c r="F129" s="59">
        <f t="shared" si="1"/>
        <v>0.52579735282584905</v>
      </c>
      <c r="G129" s="60">
        <f t="shared" si="2"/>
        <v>0.13144245738003263</v>
      </c>
      <c r="H129" s="61">
        <f>(Cinitial/TotalLossGassing*(1-EXP(-TotalLossGassing*$D129))+((CInjectGassing*QinjectGassing+EmissionGassing/volume)/TotalLossGassing)*($D129-(1-EXP(-TotalLossGassing*$D$91))/TotalLossGassing))*$C$38*$E$38/100</f>
        <v>24.946315421817641</v>
      </c>
      <c r="I129" s="61">
        <f>(Cinitial/TotalLossGassing*(1-EXP(-TotalLossGassing*$D129))+((CInjectGassing*QinjectGassing+EmissionGassing/volume)/TotalLossGassing)*($D129-(1-EXP(-TotalLossGassing*$D$91))/TotalLossGassing))*$C$39*$E$39/100</f>
        <v>7.9828209349816435</v>
      </c>
      <c r="J129" s="61">
        <f>(Cinitial/TotalLossGassing*(1-EXP(-TotalLossGassing*$D129))+((CInjectGassing*QinjectGassing+EmissionGassing/volume)/TotalLossGassing)*($D129-(1-EXP(-TotalLossGassing*$D$91))/TotalLossGassing))*$C$40*$E$40/100</f>
        <v>0.74838946265452921</v>
      </c>
      <c r="K129" s="61">
        <f>(Cinitial/TotalLossGassing*(1-EXP(-TotalLossGassing*$D129))+((CInjectGassing*QinjectGassing+EmissionGassing/volume)/TotalLossGassing)*($D129-(1-EXP(-TotalLossGassing*$D$91))/TotalLossGassing))*$C$41*$E$41/100</f>
        <v>3.526702256849223</v>
      </c>
      <c r="L129" s="62">
        <f>(Cinitial/TotalLossGassing*(1-EXP(-TotalLossGassing*$D129))+((CInjectGassing*QinjectGassing+EmissionGassing/volume)/TotalLossGassing)*($D129-(1-EXP(-TotalLossGassing*$D$91))/TotalLossGassing))*$C$42*$E$42/100</f>
        <v>0</v>
      </c>
    </row>
    <row r="130" spans="2:13">
      <c r="B130" s="57" t="s">
        <v>66</v>
      </c>
      <c r="C130" s="58">
        <f t="shared" si="3"/>
        <v>0.32174999999999998</v>
      </c>
      <c r="D130" s="59">
        <f t="shared" si="4"/>
        <v>0.32174999999999998</v>
      </c>
      <c r="E130" s="59">
        <f t="shared" si="0"/>
        <v>2.5062019120135548</v>
      </c>
      <c r="F130" s="59">
        <f t="shared" si="1"/>
        <v>0.52634638009782042</v>
      </c>
      <c r="G130" s="60">
        <f t="shared" si="2"/>
        <v>0.13578259722675823</v>
      </c>
      <c r="H130" s="61">
        <f>(Cinitial/TotalLossGassing*(1-EXP(-TotalLossGassing*$D130))+((CInjectGassing*QinjectGassing+EmissionGassing/volume)/TotalLossGassing)*($D130-(1-EXP(-TotalLossGassing*$D$91))/TotalLossGassing))*$C$38*$E$38/100</f>
        <v>25.602797406602313</v>
      </c>
      <c r="I130" s="61">
        <f>(Cinitial/TotalLossGassing*(1-EXP(-TotalLossGassing*$D130))+((CInjectGassing*QinjectGassing+EmissionGassing/volume)/TotalLossGassing)*($D130-(1-EXP(-TotalLossGassing*$D$91))/TotalLossGassing))*$C$39*$E$39/100</f>
        <v>8.1928951701127399</v>
      </c>
      <c r="J130" s="61">
        <f>(Cinitial/TotalLossGassing*(1-EXP(-TotalLossGassing*$D130))+((CInjectGassing*QinjectGassing+EmissionGassing/volume)/TotalLossGassing)*($D130-(1-EXP(-TotalLossGassing*$D$91))/TotalLossGassing))*$C$40*$E$40/100</f>
        <v>0.76808392219806931</v>
      </c>
      <c r="K130" s="61">
        <f>(Cinitial/TotalLossGassing*(1-EXP(-TotalLossGassing*$D130))+((CInjectGassing*QinjectGassing+EmissionGassing/volume)/TotalLossGassing)*($D130-(1-EXP(-TotalLossGassing*$D$91))/TotalLossGassing))*$C$41*$E$41/100</f>
        <v>3.6195102109768333</v>
      </c>
      <c r="L130" s="62">
        <f>(Cinitial/TotalLossGassing*(1-EXP(-TotalLossGassing*$D130))+((CInjectGassing*QinjectGassing+EmissionGassing/volume)/TotalLossGassing)*($D130-(1-EXP(-TotalLossGassing*$D$91))/TotalLossGassing))*$C$42*$E$42/100</f>
        <v>0</v>
      </c>
    </row>
    <row r="131" spans="2:13">
      <c r="B131" s="63" t="s">
        <v>66</v>
      </c>
      <c r="C131" s="64">
        <f t="shared" si="3"/>
        <v>0.32999999999999996</v>
      </c>
      <c r="D131" s="65">
        <f t="shared" si="4"/>
        <v>0.32999999999999996</v>
      </c>
      <c r="E131" s="65">
        <f t="shared" si="0"/>
        <v>2.5687128982327763</v>
      </c>
      <c r="F131" s="65">
        <f t="shared" si="1"/>
        <v>0.52683117937959756</v>
      </c>
      <c r="G131" s="66">
        <f t="shared" si="2"/>
        <v>0.14012699611575472</v>
      </c>
      <c r="H131" s="67">
        <f>(Cinitial/TotalLossGassing*(1-EXP(-TotalLossGassing*$D131))+((CInjectGassing*QinjectGassing+EmissionGassing/volume)/TotalLossGassing)*($D131-(1-EXP(-TotalLossGassing*$D$91))/TotalLossGassing))*$C$38*$E$38/100</f>
        <v>26.259279391386986</v>
      </c>
      <c r="I131" s="67">
        <f>(Cinitial/TotalLossGassing*(1-EXP(-TotalLossGassing*$D131))+((CInjectGassing*QinjectGassing+EmissionGassing/volume)/TotalLossGassing)*($D131-(1-EXP(-TotalLossGassing*$D$91))/TotalLossGassing))*$C$39*$E$39/100</f>
        <v>8.4029694052438355</v>
      </c>
      <c r="J131" s="67">
        <f>(Cinitial/TotalLossGassing*(1-EXP(-TotalLossGassing*$D131))+((CInjectGassing*QinjectGassing+EmissionGassing/volume)/TotalLossGassing)*($D131-(1-EXP(-TotalLossGassing*$D$91))/TotalLossGassing))*$C$40*$E$40/100</f>
        <v>0.78777838174160963</v>
      </c>
      <c r="K131" s="67">
        <f>(Cinitial/TotalLossGassing*(1-EXP(-TotalLossGassing*$D131))+((CInjectGassing*QinjectGassing+EmissionGassing/volume)/TotalLossGassing)*($D131-(1-EXP(-TotalLossGassing*$D$91))/TotalLossGassing))*$C$41*$E$41/100</f>
        <v>3.712318165104445</v>
      </c>
      <c r="L131" s="68">
        <f>(Cinitial/TotalLossGassing*(1-EXP(-TotalLossGassing*$D131))+((CInjectGassing*QinjectGassing+EmissionGassing/volume)/TotalLossGassing)*($D131-(1-EXP(-TotalLossGassing*$D$91))/TotalLossGassing))*$C$42*$E$42/100</f>
        <v>0</v>
      </c>
    </row>
    <row r="132" spans="2:13">
      <c r="B132" s="57" t="s">
        <v>67</v>
      </c>
      <c r="C132" s="58">
        <f t="shared" ref="C132:C171" si="5">DurationGas+D132</f>
        <v>0.39250000000000002</v>
      </c>
      <c r="D132" s="59">
        <f>DurationDwell/40</f>
        <v>6.25E-2</v>
      </c>
      <c r="E132" s="59">
        <f t="shared" ref="E132:E171" si="6">CinitialDwellNoLoss*EXP(-ACHDwell*D132)+(((CinjectDwell*QinjectDwell+EmissionDwell)/(ACHDwell*volume)))*(1-EXP(-ACHDwell*D132))</f>
        <v>2.8736975858865965</v>
      </c>
      <c r="F132" s="59">
        <f t="shared" ref="F132:F171" si="7">CinitialDwell*EXP(-TotalLossDwell*D132)+((CinjectDwell*QinjectDwell+EmissionDwell)/(volume*TotalLossDwell)*(1-EXP(-TotalLossDwell*D132)))</f>
        <v>0.42113516423783115</v>
      </c>
      <c r="G132" s="60">
        <f t="shared" ref="G132:G171" si="8">(CinitialDwell/TotalLossDwell*(1-EXP(-TotalLossDwell*$D132))+((CinjectDwell*QinjectDwell+EmissionDwell/volume)/TotalLossDwell)*($D132-(1-EXP(-TotalLossDwell*$D132))/TotalLossDwell))+$G$131</f>
        <v>0.16923960804157856</v>
      </c>
      <c r="H132" s="61">
        <f>(CinitialDwell/TotalLossDwell*(1-EXP(-TotalLossDwell*$D132))+((CinjectDwell*QinjectDwell+EmissionDwell/volume)/TotalLossDwell)*($D132-(1-EXP(-TotalLossDwell*$D$91))/TotalLossDwell))*$C$38*$E$38/100+$H$131</f>
        <v>32.773255234028412</v>
      </c>
      <c r="I132" s="61">
        <f>(CinitialDwell/TotalLossDwell*(1-EXP(-TotalLossDwell*$D132))+((CinjectDwell*QinjectDwell+EmissionDwell/volume)/TotalLossDwell)*($D132-(1-EXP(-TotalLossDwell*$D$91))/TotalLossDwell))*$C$39*$E$39/100+$I$131</f>
        <v>10.487441674889091</v>
      </c>
      <c r="J132" s="61">
        <f>(Cinitial/TotalLossDwell*(1-EXP(-TotalLossDwell*$D132))+((CinjectDwell*QinjectDwell+EmissionDwell/volume)/TotalLossDwell)*($D132-(1-EXP(-TotalLossDwell*$D$91))/TotalLossDwell))*$C$40*$E$40/100+$J$131</f>
        <v>0.88724534913322706</v>
      </c>
      <c r="K132" s="61">
        <f>(CinitialDwell/TotalLossDwell*(1-EXP(-TotalLossDwell*$D132))+((CinjectDwell*QinjectDwell+EmissionDwell/volume)/TotalLossDwell)*($D132-(1-EXP(-TotalLossDwell*$D$91))/TotalLossDwell))*$C$41*$E$41/100+$K$131</f>
        <v>4.6332098044851113</v>
      </c>
      <c r="L132" s="62">
        <f>(CinitialDwell/TotalLossDwell*(1-EXP(-TotalLossDwell*$D132))+((CinjectDwell*QinjectDwell+EmissionDwell/volume)/TotalLossDwell)*($D132-(1-EXP(-TotalLossDwell*$D$91))/TotalLossDwell))*$C$42*$E$42/100+$L$131</f>
        <v>0</v>
      </c>
    </row>
    <row r="133" spans="2:13">
      <c r="B133" s="57" t="s">
        <v>67</v>
      </c>
      <c r="C133" s="58">
        <f t="shared" si="5"/>
        <v>0.45500000000000002</v>
      </c>
      <c r="D133" s="59">
        <f t="shared" ref="D133:D171" si="9">DurationDwell/40+D132</f>
        <v>0.125</v>
      </c>
      <c r="E133" s="59">
        <f t="shared" si="6"/>
        <v>3.1755218388852247</v>
      </c>
      <c r="F133" s="59">
        <f t="shared" si="7"/>
        <v>0.37995143601000725</v>
      </c>
      <c r="G133" s="60">
        <f t="shared" si="8"/>
        <v>0.19407432560818388</v>
      </c>
      <c r="H133" s="61">
        <f>(CinitialDwell/TotalLossDwell*(1-EXP(-TotalLossDwell*$D133))+((CinjectDwell*QinjectDwell+EmissionDwell/volume)/TotalLossDwell)*($D133-(1-EXP(-TotalLossDwell*$D$91))/TotalLossDwell))*$C$38*$E$38/100+$H$131</f>
        <v>37.335059461937767</v>
      </c>
      <c r="I133" s="61">
        <f>(CinitialDwell/TotalLossDwell*(1-EXP(-TotalLossDwell*$D133))+((CinjectDwell*QinjectDwell+EmissionDwell/volume)/TotalLossDwell)*($D133-(1-EXP(-TotalLossDwell*$D$91))/TotalLossDwell))*$C$39*$E$39/100+$I$131</f>
        <v>11.947219027820086</v>
      </c>
      <c r="J133" s="61">
        <f>(Cinitial/TotalLossDwell*(1-EXP(-TotalLossDwell*$D133))+((CinjectDwell*QinjectDwell+EmissionDwell/volume)/TotalLossDwell)*($D133-(1-EXP(-TotalLossDwell*$D$91))/TotalLossDwell))*$C$40*$E$40/100+$J$131</f>
        <v>0.98671231652484437</v>
      </c>
      <c r="K133" s="61">
        <f>(CinitialDwell/TotalLossDwell*(1-EXP(-TotalLossDwell*$D133))+((CinjectDwell*QinjectDwell+EmissionDwell/volume)/TotalLossDwell)*($D133-(1-EXP(-TotalLossDwell*$D$91))/TotalLossDwell))*$C$41*$E$41/100+$K$131</f>
        <v>5.2781196837132809</v>
      </c>
      <c r="L133" s="62">
        <f>(CinitialDwell/TotalLossDwell*(1-EXP(-TotalLossDwell*$D133))+((CinjectDwell*QinjectDwell+EmissionDwell/volume)/TotalLossDwell)*($D133-(1-EXP(-TotalLossDwell*$D$91))/TotalLossDwell))*$C$42*$E$42/100+$L$131</f>
        <v>0</v>
      </c>
    </row>
    <row r="134" spans="2:13">
      <c r="B134" s="57" t="s">
        <v>67</v>
      </c>
      <c r="C134" s="58">
        <f t="shared" si="5"/>
        <v>0.51750000000000007</v>
      </c>
      <c r="D134" s="59">
        <f t="shared" si="9"/>
        <v>0.1875</v>
      </c>
      <c r="E134" s="59">
        <f t="shared" si="6"/>
        <v>3.4742184075522458</v>
      </c>
      <c r="F134" s="59">
        <f t="shared" si="7"/>
        <v>0.3639044784357946</v>
      </c>
      <c r="G134" s="60">
        <f t="shared" si="8"/>
        <v>0.21724219094350034</v>
      </c>
      <c r="H134" s="61">
        <f>(CinitialDwell/TotalLossDwell*(1-EXP(-TotalLossDwell*$D134))+((CinjectDwell*QinjectDwell+EmissionDwell/volume)/TotalLossDwell)*($D134-(1-EXP(-TotalLossDwell*$D$91))/TotalLossDwell))*$C$38*$E$38/100+$H$131</f>
        <v>41.136213393548218</v>
      </c>
      <c r="I134" s="61">
        <f>(CinitialDwell/TotalLossDwell*(1-EXP(-TotalLossDwell*$D134))+((CinjectDwell*QinjectDwell+EmissionDwell/volume)/TotalLossDwell)*($D134-(1-EXP(-TotalLossDwell*$D$91))/TotalLossDwell))*$C$39*$E$39/100+$I$131</f>
        <v>13.163588285935429</v>
      </c>
      <c r="J134" s="61">
        <f>(Cinitial/TotalLossDwell*(1-EXP(-TotalLossDwell*$D134))+((CinjectDwell*QinjectDwell+EmissionDwell/volume)/TotalLossDwell)*($D134-(1-EXP(-TotalLossDwell*$D$91))/TotalLossDwell))*$C$40*$E$40/100+$J$131</f>
        <v>1.0861792839164619</v>
      </c>
      <c r="K134" s="61">
        <f>(CinitialDwell/TotalLossDwell*(1-EXP(-TotalLossDwell*$D134))+((CinjectDwell*QinjectDwell+EmissionDwell/volume)/TotalLossDwell)*($D134-(1-EXP(-TotalLossDwell*$D$91))/TotalLossDwell))*$C$41*$E$41/100+$K$131</f>
        <v>5.815495160715292</v>
      </c>
      <c r="L134" s="62">
        <f>(CinitialDwell/TotalLossDwell*(1-EXP(-TotalLossDwell*$D134))+((CinjectDwell*QinjectDwell+EmissionDwell/volume)/TotalLossDwell)*($D134-(1-EXP(-TotalLossDwell*$D$91))/TotalLossDwell))*$C$42*$E$42/100+$L$131</f>
        <v>0</v>
      </c>
    </row>
    <row r="135" spans="2:13">
      <c r="B135" s="57" t="s">
        <v>67</v>
      </c>
      <c r="C135" s="58">
        <f t="shared" si="5"/>
        <v>0.58000000000000007</v>
      </c>
      <c r="D135" s="59">
        <f t="shared" si="9"/>
        <v>0.25</v>
      </c>
      <c r="E135" s="59">
        <f t="shared" si="6"/>
        <v>3.7698197028327156</v>
      </c>
      <c r="F135" s="59">
        <f t="shared" si="7"/>
        <v>0.35765189134693048</v>
      </c>
      <c r="G135" s="60">
        <f t="shared" si="8"/>
        <v>0.23976057872569173</v>
      </c>
      <c r="H135" s="61">
        <f>(CinitialDwell/TotalLossDwell*(1-EXP(-TotalLossDwell*$D135))+((CinjectDwell*QinjectDwell+EmissionDwell/volume)/TotalLossDwell)*($D135-(1-EXP(-TotalLossDwell*$D$91))/TotalLossDwell))*$C$38*$E$38/100+$H$131</f>
        <v>44.640985148052266</v>
      </c>
      <c r="I135" s="61">
        <f>(CinitialDwell/TotalLossDwell*(1-EXP(-TotalLossDwell*$D135))+((CinjectDwell*QinjectDwell+EmissionDwell/volume)/TotalLossDwell)*($D135-(1-EXP(-TotalLossDwell*$D$91))/TotalLossDwell))*$C$39*$E$39/100+$I$131</f>
        <v>14.285115247376725</v>
      </c>
      <c r="J135" s="61">
        <f>(Cinitial/TotalLossDwell*(1-EXP(-TotalLossDwell*$D135))+((CinjectDwell*QinjectDwell+EmissionDwell/volume)/TotalLossDwell)*($D135-(1-EXP(-TotalLossDwell*$D$91))/TotalLossDwell))*$C$40*$E$40/100+$J$131</f>
        <v>1.185646251308079</v>
      </c>
      <c r="K135" s="61">
        <f>(CinitialDwell/TotalLossDwell*(1-EXP(-TotalLossDwell*$D135))+((CinjectDwell*QinjectDwell+EmissionDwell/volume)/TotalLossDwell)*($D135-(1-EXP(-TotalLossDwell*$D$91))/TotalLossDwell))*$C$41*$E$41/100+$K$131</f>
        <v>6.3109705945559433</v>
      </c>
      <c r="L135" s="62">
        <f>(CinitialDwell/TotalLossDwell*(1-EXP(-TotalLossDwell*$D135))+((CinjectDwell*QinjectDwell+EmissionDwell/volume)/TotalLossDwell)*($D135-(1-EXP(-TotalLossDwell*$D$91))/TotalLossDwell))*$C$42*$E$42/100+$L$131</f>
        <v>0</v>
      </c>
    </row>
    <row r="136" spans="2:13" ht="15.45" customHeight="1">
      <c r="B136" s="57" t="s">
        <v>67</v>
      </c>
      <c r="C136" s="58">
        <f t="shared" si="5"/>
        <v>0.64250000000000007</v>
      </c>
      <c r="D136" s="59">
        <f t="shared" si="9"/>
        <v>0.3125</v>
      </c>
      <c r="E136" s="59">
        <f t="shared" si="6"/>
        <v>4.0623577998099822</v>
      </c>
      <c r="F136" s="59">
        <f t="shared" si="7"/>
        <v>0.35521561362119786</v>
      </c>
      <c r="G136" s="60">
        <f t="shared" si="8"/>
        <v>0.26202590202856385</v>
      </c>
      <c r="H136" s="61">
        <f>(CinitialDwell/TotalLossDwell*(1-EXP(-TotalLossDwell*$D136))+((CinjectDwell*QinjectDwell+EmissionDwell/volume)/TotalLossDwell)*($D136-(1-EXP(-TotalLossDwell*$D$91))/TotalLossDwell))*$C$38*$E$38/100+$H$131</f>
        <v>48.030273617617439</v>
      </c>
      <c r="I136" s="61">
        <f>(CinitialDwell/TotalLossDwell*(1-EXP(-TotalLossDwell*$D136))+((CinjectDwell*QinjectDwell+EmissionDwell/volume)/TotalLossDwell)*($D136-(1-EXP(-TotalLossDwell*$D$91))/TotalLossDwell))*$C$39*$E$39/100+$I$131</f>
        <v>15.36968755763758</v>
      </c>
      <c r="J136" s="61">
        <f>(Cinitial/TotalLossDwell*(1-EXP(-TotalLossDwell*$D136))+((CinjectDwell*QinjectDwell+EmissionDwell/volume)/TotalLossDwell)*($D136-(1-EXP(-TotalLossDwell*$D$91))/TotalLossDwell))*$C$40*$E$40/100+$J$131</f>
        <v>1.2851132186996965</v>
      </c>
      <c r="K136" s="61">
        <f>(CinitialDwell/TotalLossDwell*(1-EXP(-TotalLossDwell*$D136))+((CinjectDwell*QinjectDwell+EmissionDwell/volume)/TotalLossDwell)*($D136-(1-EXP(-TotalLossDwell*$D$91))/TotalLossDwell))*$C$41*$E$41/100+$K$131</f>
        <v>6.7901199636156573</v>
      </c>
      <c r="L136" s="62">
        <f>(CinitialDwell/TotalLossDwell*(1-EXP(-TotalLossDwell*$D136))+((CinjectDwell*QinjectDwell+EmissionDwell/volume)/TotalLossDwell)*($D136-(1-EXP(-TotalLossDwell*$D$91))/TotalLossDwell))*$C$42*$E$42/100+$L$131</f>
        <v>0</v>
      </c>
    </row>
    <row r="137" spans="2:13">
      <c r="B137" s="57" t="s">
        <v>67</v>
      </c>
      <c r="C137" s="58">
        <f t="shared" si="5"/>
        <v>0.70500000000000007</v>
      </c>
      <c r="D137" s="59">
        <f t="shared" si="9"/>
        <v>0.375</v>
      </c>
      <c r="E137" s="59">
        <f t="shared" si="6"/>
        <v>4.3518644411861063</v>
      </c>
      <c r="F137" s="59">
        <f t="shared" si="7"/>
        <v>0.35426633469512392</v>
      </c>
      <c r="G137" s="60">
        <f t="shared" si="8"/>
        <v>0.28419262049069127</v>
      </c>
      <c r="H137" s="61">
        <f>(CinitialDwell/TotalLossDwell*(1-EXP(-TotalLossDwell*$D137))+((CinjectDwell*QinjectDwell+EmissionDwell/volume)/TotalLossDwell)*($D137-(1-EXP(-TotalLossDwell*$D$91))/TotalLossDwell))*$C$38*$E$38/100+$H$131</f>
        <v>51.374564816326178</v>
      </c>
      <c r="I137" s="61">
        <f>(CinitialDwell/TotalLossDwell*(1-EXP(-TotalLossDwell*$D137))+((CinjectDwell*QinjectDwell+EmissionDwell/volume)/TotalLossDwell)*($D137-(1-EXP(-TotalLossDwell*$D$91))/TotalLossDwell))*$C$39*$E$39/100+$I$131</f>
        <v>16.439860741224379</v>
      </c>
      <c r="J137" s="61">
        <f>(Cinitial/TotalLossDwell*(1-EXP(-TotalLossDwell*$D137))+((CinjectDwell*QinjectDwell+EmissionDwell/volume)/TotalLossDwell)*($D137-(1-EXP(-TotalLossDwell*$D$91))/TotalLossDwell))*$C$40*$E$40/100+$J$131</f>
        <v>1.3845801860913141</v>
      </c>
      <c r="K137" s="61">
        <f>(CinitialDwell/TotalLossDwell*(1-EXP(-TotalLossDwell*$D137))+((CinjectDwell*QinjectDwell+EmissionDwell/volume)/TotalLossDwell)*($D137-(1-EXP(-TotalLossDwell*$D$91))/TotalLossDwell))*$C$41*$E$41/100+$K$131</f>
        <v>7.2629079933754337</v>
      </c>
      <c r="L137" s="62">
        <f>(CinitialDwell/TotalLossDwell*(1-EXP(-TotalLossDwell*$D137))+((CinjectDwell*QinjectDwell+EmissionDwell/volume)/TotalLossDwell)*($D137-(1-EXP(-TotalLossDwell*$D$91))/TotalLossDwell))*$C$42*$E$42/100+$L$131</f>
        <v>0</v>
      </c>
    </row>
    <row r="138" spans="2:13">
      <c r="B138" s="57" t="s">
        <v>67</v>
      </c>
      <c r="C138" s="58">
        <f t="shared" si="5"/>
        <v>0.76750000000000007</v>
      </c>
      <c r="D138" s="59">
        <f t="shared" si="9"/>
        <v>0.4375</v>
      </c>
      <c r="E138" s="59">
        <f t="shared" si="6"/>
        <v>4.6383710407261933</v>
      </c>
      <c r="F138" s="59">
        <f t="shared" si="7"/>
        <v>0.35389645466462893</v>
      </c>
      <c r="G138" s="60">
        <f t="shared" si="8"/>
        <v>0.30632091825211649</v>
      </c>
      <c r="H138" s="61">
        <f>(CinitialDwell/TotalLossDwell*(1-EXP(-TotalLossDwell*$D138))+((CinjectDwell*QinjectDwell+EmissionDwell/volume)/TotalLossDwell)*($D138-(1-EXP(-TotalLossDwell*$D$91))/TotalLossDwell))*$C$38*$E$38/100+$H$131</f>
        <v>54.701323136700204</v>
      </c>
      <c r="I138" s="61">
        <f>(CinitialDwell/TotalLossDwell*(1-EXP(-TotalLossDwell*$D138))+((CinjectDwell*QinjectDwell+EmissionDwell/volume)/TotalLossDwell)*($D138-(1-EXP(-TotalLossDwell*$D$91))/TotalLossDwell))*$C$39*$E$39/100+$I$131</f>
        <v>17.504423403744063</v>
      </c>
      <c r="J138" s="61">
        <f>(Cinitial/TotalLossDwell*(1-EXP(-TotalLossDwell*$D138))+((CinjectDwell*QinjectDwell+EmissionDwell/volume)/TotalLossDwell)*($D138-(1-EXP(-TotalLossDwell*$D$91))/TotalLossDwell))*$C$40*$E$40/100+$J$131</f>
        <v>1.4840471534829311</v>
      </c>
      <c r="K138" s="61">
        <f>(CinitialDwell/TotalLossDwell*(1-EXP(-TotalLossDwell*$D138))+((CinjectDwell*QinjectDwell+EmissionDwell/volume)/TotalLossDwell)*($D138-(1-EXP(-TotalLossDwell*$D$91))/TotalLossDwell))*$C$41*$E$41/100+$K$131</f>
        <v>7.7332173708554439</v>
      </c>
      <c r="L138" s="62">
        <f>(CinitialDwell/TotalLossDwell*(1-EXP(-TotalLossDwell*$D138))+((CinjectDwell*QinjectDwell+EmissionDwell/volume)/TotalLossDwell)*($D138-(1-EXP(-TotalLossDwell*$D$91))/TotalLossDwell))*$C$42*$E$42/100+$L$131</f>
        <v>0</v>
      </c>
    </row>
    <row r="139" spans="2:13" ht="15.6" customHeight="1">
      <c r="B139" s="57" t="s">
        <v>67</v>
      </c>
      <c r="C139" s="58">
        <f t="shared" si="5"/>
        <v>0.83000000000000007</v>
      </c>
      <c r="D139" s="59">
        <f t="shared" si="9"/>
        <v>0.5</v>
      </c>
      <c r="E139" s="59">
        <f t="shared" si="6"/>
        <v>4.9219086866670212</v>
      </c>
      <c r="F139" s="59">
        <f t="shared" si="7"/>
        <v>0.35375233344461543</v>
      </c>
      <c r="G139" s="60">
        <f t="shared" si="8"/>
        <v>0.32843424565071472</v>
      </c>
      <c r="H139" s="61">
        <f>(CinitialDwell/TotalLossDwell*(1-EXP(-TotalLossDwell*$D139))+((CinjectDwell*QinjectDwell+EmissionDwell/volume)/TotalLossDwell)*($D139-(1-EXP(-TotalLossDwell*$D$91))/TotalLossDwell))*$C$38*$E$38/100+$H$131</f>
        <v>58.021249891140357</v>
      </c>
      <c r="I139" s="61">
        <f>(CinitialDwell/TotalLossDwell*(1-EXP(-TotalLossDwell*$D139))+((CinjectDwell*QinjectDwell+EmissionDwell/volume)/TotalLossDwell)*($D139-(1-EXP(-TotalLossDwell*$D$91))/TotalLossDwell))*$C$39*$E$39/100+$I$131</f>
        <v>18.566799965164915</v>
      </c>
      <c r="J139" s="61">
        <f>(Cinitial/TotalLossDwell*(1-EXP(-TotalLossDwell*$D139))+((CinjectDwell*QinjectDwell+EmissionDwell/volume)/TotalLossDwell)*($D139-(1-EXP(-TotalLossDwell*$D$91))/TotalLossDwell))*$C$40*$E$40/100+$J$131</f>
        <v>1.5835141208745487</v>
      </c>
      <c r="K139" s="61">
        <f>(CinitialDwell/TotalLossDwell*(1-EXP(-TotalLossDwell*$D139))+((CinjectDwell*QinjectDwell+EmissionDwell/volume)/TotalLossDwell)*($D139-(1-EXP(-TotalLossDwell*$D$91))/TotalLossDwell))*$C$41*$E$41/100+$K$131</f>
        <v>8.2025609584546864</v>
      </c>
      <c r="L139" s="62">
        <f>(CinitialDwell/TotalLossDwell*(1-EXP(-TotalLossDwell*$D139))+((CinjectDwell*QinjectDwell+EmissionDwell/volume)/TotalLossDwell)*($D139-(1-EXP(-TotalLossDwell*$D$91))/TotalLossDwell))*$C$42*$E$42/100+$L$131</f>
        <v>0</v>
      </c>
    </row>
    <row r="140" spans="2:13">
      <c r="B140" s="57" t="s">
        <v>67</v>
      </c>
      <c r="C140" s="58">
        <f t="shared" si="5"/>
        <v>0.89250000000000007</v>
      </c>
      <c r="D140" s="59">
        <f t="shared" si="9"/>
        <v>0.5625</v>
      </c>
      <c r="E140" s="59">
        <f t="shared" si="6"/>
        <v>5.2025081450903858</v>
      </c>
      <c r="F140" s="59">
        <f t="shared" si="7"/>
        <v>0.35369617759854177</v>
      </c>
      <c r="G140" s="60">
        <f t="shared" si="8"/>
        <v>0.35054173994999205</v>
      </c>
      <c r="H140" s="61">
        <f>(CinitialDwell/TotalLossDwell*(1-EXP(-TotalLossDwell*$D140))+((CinjectDwell*QinjectDwell+EmissionDwell/volume)/TotalLossDwell)*($D140-(1-EXP(-TotalLossDwell*$D$91))/TotalLossDwell))*$C$38*$E$38/100+$H$131</f>
        <v>61.33851477271412</v>
      </c>
      <c r="I140" s="61">
        <f>(CinitialDwell/TotalLossDwell*(1-EXP(-TotalLossDwell*$D140))+((CinjectDwell*QinjectDwell+EmissionDwell/volume)/TotalLossDwell)*($D140-(1-EXP(-TotalLossDwell*$D$91))/TotalLossDwell))*$C$39*$E$39/100+$I$131</f>
        <v>19.62832472726852</v>
      </c>
      <c r="J140" s="61">
        <f>(Cinitial/TotalLossDwell*(1-EXP(-TotalLossDwell*$D140))+((CinjectDwell*QinjectDwell+EmissionDwell/volume)/TotalLossDwell)*($D140-(1-EXP(-TotalLossDwell*$D$91))/TotalLossDwell))*$C$40*$E$40/100+$J$131</f>
        <v>1.6829810882661662</v>
      </c>
      <c r="K140" s="61">
        <f>(CinitialDwell/TotalLossDwell*(1-EXP(-TotalLossDwell*$D140))+((CinjectDwell*QinjectDwell+EmissionDwell/volume)/TotalLossDwell)*($D140-(1-EXP(-TotalLossDwell*$D$91))/TotalLossDwell))*$C$41*$E$41/100+$K$131</f>
        <v>8.6715282326430483</v>
      </c>
      <c r="L140" s="62">
        <f>(CinitialDwell/TotalLossDwell*(1-EXP(-TotalLossDwell*$D140))+((CinjectDwell*QinjectDwell+EmissionDwell/volume)/TotalLossDwell)*($D140-(1-EXP(-TotalLossDwell*$D$91))/TotalLossDwell))*$C$42*$E$42/100+$L$131</f>
        <v>0</v>
      </c>
    </row>
    <row r="141" spans="2:13">
      <c r="B141" s="57" t="s">
        <v>67</v>
      </c>
      <c r="C141" s="58">
        <f t="shared" si="5"/>
        <v>0.95500000000000007</v>
      </c>
      <c r="D141" s="59">
        <f t="shared" si="9"/>
        <v>0.625</v>
      </c>
      <c r="E141" s="59">
        <f t="shared" si="6"/>
        <v>5.4801998632614426</v>
      </c>
      <c r="F141" s="59">
        <f t="shared" si="7"/>
        <v>0.35367429685781565</v>
      </c>
      <c r="G141" s="60">
        <f t="shared" si="8"/>
        <v>0.37264696142207882</v>
      </c>
      <c r="H141" s="61">
        <f>(CinitialDwell/TotalLossDwell*(1-EXP(-TotalLossDwell*$D141))+((CinjectDwell*QinjectDwell+EmissionDwell/volume)/TotalLossDwell)*($D141-(1-EXP(-TotalLossDwell*$D$91))/TotalLossDwell))*$C$38*$E$38/100+$H$131</f>
        <v>64.654742473760706</v>
      </c>
      <c r="I141" s="61">
        <f>(CinitialDwell/TotalLossDwell*(1-EXP(-TotalLossDwell*$D141))+((CinjectDwell*QinjectDwell+EmissionDwell/volume)/TotalLossDwell)*($D141-(1-EXP(-TotalLossDwell*$D$91))/TotalLossDwell))*$C$39*$E$39/100+$I$131</f>
        <v>20.689517591603426</v>
      </c>
      <c r="J141" s="61">
        <f>(Cinitial/TotalLossDwell*(1-EXP(-TotalLossDwell*$D141))+((CinjectDwell*QinjectDwell+EmissionDwell/volume)/TotalLossDwell)*($D141-(1-EXP(-TotalLossDwell*$D$91))/TotalLossDwell))*$C$40*$E$40/100+$J$131</f>
        <v>1.7824480556577835</v>
      </c>
      <c r="K141" s="61">
        <f>(CinitialDwell/TotalLossDwell*(1-EXP(-TotalLossDwell*$D141))+((CinjectDwell*QinjectDwell+EmissionDwell/volume)/TotalLossDwell)*($D141-(1-EXP(-TotalLossDwell*$D$91))/TotalLossDwell))*$C$41*$E$41/100+$K$131</f>
        <v>9.1403488788887977</v>
      </c>
      <c r="L141" s="62">
        <f>(CinitialDwell/TotalLossDwell*(1-EXP(-TotalLossDwell*$D141))+((CinjectDwell*QinjectDwell+EmissionDwell/volume)/TotalLossDwell)*($D141-(1-EXP(-TotalLossDwell*$D$91))/TotalLossDwell))*$C$42*$E$42/100+$L$131</f>
        <v>0</v>
      </c>
    </row>
    <row r="142" spans="2:13">
      <c r="B142" s="57" t="s">
        <v>67</v>
      </c>
      <c r="C142" s="58">
        <f t="shared" si="5"/>
        <v>1.0175000000000001</v>
      </c>
      <c r="D142" s="59">
        <f t="shared" si="9"/>
        <v>0.6875</v>
      </c>
      <c r="E142" s="59">
        <f t="shared" si="6"/>
        <v>5.7550139729324838</v>
      </c>
      <c r="F142" s="59">
        <f t="shared" si="7"/>
        <v>0.35366577117708603</v>
      </c>
      <c r="G142" s="60">
        <f t="shared" si="8"/>
        <v>0.39475129730262071</v>
      </c>
      <c r="H142" s="61">
        <f>(CinitialDwell/TotalLossDwell*(1-EXP(-TotalLossDwell*$D142))+((CinjectDwell*QinjectDwell+EmissionDwell/volume)/TotalLossDwell)*($D142-(1-EXP(-TotalLossDwell*$D$91))/TotalLossDwell))*$C$38*$E$38/100+$H$131</f>
        <v>67.970566044520083</v>
      </c>
      <c r="I142" s="61">
        <f>(CinitialDwell/TotalLossDwell*(1-EXP(-TotalLossDwell*$D142))+((CinjectDwell*QinjectDwell+EmissionDwell/volume)/TotalLossDwell)*($D142-(1-EXP(-TotalLossDwell*$D$91))/TotalLossDwell))*$C$39*$E$39/100+$I$131</f>
        <v>21.750581134246431</v>
      </c>
      <c r="J142" s="61">
        <f>(Cinitial/TotalLossDwell*(1-EXP(-TotalLossDwell*$D142))+((CinjectDwell*QinjectDwell+EmissionDwell/volume)/TotalLossDwell)*($D142-(1-EXP(-TotalLossDwell*$D$91))/TotalLossDwell))*$C$40*$E$40/100+$J$131</f>
        <v>1.8819150230494008</v>
      </c>
      <c r="K142" s="61">
        <f>(CinitialDwell/TotalLossDwell*(1-EXP(-TotalLossDwell*$D142))+((CinjectDwell*QinjectDwell+EmissionDwell/volume)/TotalLossDwell)*($D142-(1-EXP(-TotalLossDwell*$D$91))/TotalLossDwell))*$C$41*$E$41/100+$K$131</f>
        <v>9.6091123925611885</v>
      </c>
      <c r="L142" s="62">
        <f>(CinitialDwell/TotalLossDwell*(1-EXP(-TotalLossDwell*$D142))+((CinjectDwell*QinjectDwell+EmissionDwell/volume)/TotalLossDwell)*($D142-(1-EXP(-TotalLossDwell*$D$91))/TotalLossDwell))*$C$42*$E$42/100+$L$131</f>
        <v>0</v>
      </c>
    </row>
    <row r="143" spans="2:13">
      <c r="B143" s="57" t="s">
        <v>67</v>
      </c>
      <c r="C143" s="58">
        <f t="shared" si="5"/>
        <v>1.08</v>
      </c>
      <c r="D143" s="59">
        <f t="shared" si="9"/>
        <v>0.75</v>
      </c>
      <c r="E143" s="59">
        <f t="shared" si="6"/>
        <v>6.0269802936124686</v>
      </c>
      <c r="F143" s="59">
        <f t="shared" si="7"/>
        <v>0.35366244920399503</v>
      </c>
      <c r="G143" s="60">
        <f t="shared" si="8"/>
        <v>0.41685528811848405</v>
      </c>
      <c r="H143" s="61">
        <f>(CinitialDwell/TotalLossDwell*(1-EXP(-TotalLossDwell*$D143))+((CinjectDwell*QinjectDwell+EmissionDwell/volume)/TotalLossDwell)*($D143-(1-EXP(-TotalLossDwell*$D$91))/TotalLossDwell))*$C$38*$E$38/100+$H$131</f>
        <v>71.286232148681577</v>
      </c>
      <c r="I143" s="61">
        <f>(CinitialDwell/TotalLossDwell*(1-EXP(-TotalLossDwell*$D143))+((CinjectDwell*QinjectDwell+EmissionDwell/volume)/TotalLossDwell)*($D143-(1-EXP(-TotalLossDwell*$D$91))/TotalLossDwell))*$C$39*$E$39/100+$I$131</f>
        <v>22.811594287578103</v>
      </c>
      <c r="J143" s="61">
        <f>(Cinitial/TotalLossDwell*(1-EXP(-TotalLossDwell*$D143))+((CinjectDwell*QinjectDwell+EmissionDwell/volume)/TotalLossDwell)*($D143-(1-EXP(-TotalLossDwell*$D$91))/TotalLossDwell))*$C$40*$E$40/100+$J$131</f>
        <v>1.9813819904410184</v>
      </c>
      <c r="K143" s="61">
        <f>(CinitialDwell/TotalLossDwell*(1-EXP(-TotalLossDwell*$D143))+((CinjectDwell*QinjectDwell+EmissionDwell/volume)/TotalLossDwell)*($D143-(1-EXP(-TotalLossDwell*$D$91))/TotalLossDwell))*$C$41*$E$41/100+$K$131</f>
        <v>10.077853644917756</v>
      </c>
      <c r="L143" s="62">
        <f>(CinitialDwell/TotalLossDwell*(1-EXP(-TotalLossDwell*$D143))+((CinjectDwell*QinjectDwell+EmissionDwell/volume)/TotalLossDwell)*($D143-(1-EXP(-TotalLossDwell*$D$91))/TotalLossDwell))*$C$42*$E$42/100+$L$131</f>
        <v>0</v>
      </c>
    </row>
    <row r="144" spans="2:13">
      <c r="B144" s="57" t="s">
        <v>67</v>
      </c>
      <c r="C144" s="58">
        <f t="shared" si="5"/>
        <v>1.1425000000000001</v>
      </c>
      <c r="D144" s="59">
        <f t="shared" si="9"/>
        <v>0.8125</v>
      </c>
      <c r="E144" s="59">
        <f t="shared" si="6"/>
        <v>6.2961283358026954</v>
      </c>
      <c r="F144" s="59">
        <f t="shared" si="7"/>
        <v>0.35366115481993737</v>
      </c>
      <c r="G144" s="60">
        <f t="shared" si="8"/>
        <v>0.43895914448225914</v>
      </c>
      <c r="H144" s="61">
        <f>(CinitialDwell/TotalLossDwell*(1-EXP(-TotalLossDwell*$D144))+((CinjectDwell*QinjectDwell+EmissionDwell/volume)/TotalLossDwell)*($D144-(1-EXP(-TotalLossDwell*$D$91))/TotalLossDwell))*$C$38*$E$38/100+$H$131</f>
        <v>74.601836897061887</v>
      </c>
      <c r="I144" s="61">
        <f>(CinitialDwell/TotalLossDwell*(1-EXP(-TotalLossDwell*$D144))+((CinjectDwell*QinjectDwell+EmissionDwell/volume)/TotalLossDwell)*($D144-(1-EXP(-TotalLossDwell*$D$91))/TotalLossDwell))*$C$39*$E$39/100+$I$131</f>
        <v>23.872587807059809</v>
      </c>
      <c r="J144" s="61">
        <f>(Cinitial/TotalLossDwell*(1-EXP(-TotalLossDwell*$D144))+((CinjectDwell*QinjectDwell+EmissionDwell/volume)/TotalLossDwell)*($D144-(1-EXP(-TotalLossDwell*$D$91))/TotalLossDwell))*$C$40*$E$40/100+$J$131</f>
        <v>2.0808489578326355</v>
      </c>
      <c r="K144" s="61">
        <f>(CinitialDwell/TotalLossDwell*(1-EXP(-TotalLossDwell*$D144))+((CinjectDwell*QinjectDwell+EmissionDwell/volume)/TotalLossDwell)*($D144-(1-EXP(-TotalLossDwell*$D$91))/TotalLossDwell))*$C$41*$E$41/100+$K$131</f>
        <v>10.546586223305114</v>
      </c>
      <c r="L144" s="62">
        <f>(CinitialDwell/TotalLossDwell*(1-EXP(-TotalLossDwell*$D144))+((CinjectDwell*QinjectDwell+EmissionDwell/volume)/TotalLossDwell)*($D144-(1-EXP(-TotalLossDwell*$D$91))/TotalLossDwell))*$C$42*$E$42/100+$L$131</f>
        <v>0</v>
      </c>
      <c r="M144"/>
    </row>
    <row r="145" spans="2:12">
      <c r="B145" s="57" t="s">
        <v>67</v>
      </c>
      <c r="C145" s="58">
        <f t="shared" si="5"/>
        <v>1.2050000000000001</v>
      </c>
      <c r="D145" s="59">
        <f t="shared" si="9"/>
        <v>0.875</v>
      </c>
      <c r="E145" s="59">
        <f t="shared" si="6"/>
        <v>6.5624873041988954</v>
      </c>
      <c r="F145" s="59">
        <f t="shared" si="7"/>
        <v>0.35366065047205653</v>
      </c>
      <c r="G145" s="60">
        <f t="shared" si="8"/>
        <v>0.46106294845769913</v>
      </c>
      <c r="H145" s="61">
        <f>(CinitialDwell/TotalLossDwell*(1-EXP(-TotalLossDwell*$D145))+((CinjectDwell*QinjectDwell+EmissionDwell/volume)/TotalLossDwell)*($D145-(1-EXP(-TotalLossDwell*$D$91))/TotalLossDwell))*$C$38*$E$38/100+$H$131</f>
        <v>77.917417738582429</v>
      </c>
      <c r="I145" s="61">
        <f>(CinitialDwell/TotalLossDwell*(1-EXP(-TotalLossDwell*$D145))+((CinjectDwell*QinjectDwell+EmissionDwell/volume)/TotalLossDwell)*($D145-(1-EXP(-TotalLossDwell*$D$91))/TotalLossDwell))*$C$39*$E$39/100+$I$131</f>
        <v>24.933573676346377</v>
      </c>
      <c r="J145" s="61">
        <f>(Cinitial/TotalLossDwell*(1-EXP(-TotalLossDwell*$D145))+((CinjectDwell*QinjectDwell+EmissionDwell/volume)/TotalLossDwell)*($D145-(1-EXP(-TotalLossDwell*$D$91))/TotalLossDwell))*$C$40*$E$40/100+$J$131</f>
        <v>2.180315925224253</v>
      </c>
      <c r="K145" s="61">
        <f>(CinitialDwell/TotalLossDwell*(1-EXP(-TotalLossDwell*$D145))+((CinjectDwell*QinjectDwell+EmissionDwell/volume)/TotalLossDwell)*($D145-(1-EXP(-TotalLossDwell*$D$91))/TotalLossDwell))*$C$41*$E$41/100+$K$131</f>
        <v>11.015315421939793</v>
      </c>
      <c r="L145" s="62">
        <f>(CinitialDwell/TotalLossDwell*(1-EXP(-TotalLossDwell*$D145))+((CinjectDwell*QinjectDwell+EmissionDwell/volume)/TotalLossDwell)*($D145-(1-EXP(-TotalLossDwell*$D$91))/TotalLossDwell))*$C$42*$E$42/100+$L$131</f>
        <v>0</v>
      </c>
    </row>
    <row r="146" spans="2:12">
      <c r="B146" s="57" t="s">
        <v>67</v>
      </c>
      <c r="C146" s="58">
        <f t="shared" si="5"/>
        <v>1.2675000000000001</v>
      </c>
      <c r="D146" s="59">
        <f t="shared" si="9"/>
        <v>0.9375</v>
      </c>
      <c r="E146" s="59">
        <f t="shared" si="6"/>
        <v>6.8260861008601905</v>
      </c>
      <c r="F146" s="59">
        <f t="shared" si="7"/>
        <v>0.35366045395635975</v>
      </c>
      <c r="G146" s="60">
        <f t="shared" si="8"/>
        <v>0.48316673202038329</v>
      </c>
      <c r="H146" s="61">
        <f>(CinitialDwell/TotalLossDwell*(1-EXP(-TotalLossDwell*$D146))+((CinjectDwell*QinjectDwell+EmissionDwell/volume)/TotalLossDwell)*($D146-(1-EXP(-TotalLossDwell*$D$91))/TotalLossDwell))*$C$38*$E$38/100+$H$131</f>
        <v>81.232989264958803</v>
      </c>
      <c r="I146" s="61">
        <f>(CinitialDwell/TotalLossDwell*(1-EXP(-TotalLossDwell*$D146))+((CinjectDwell*QinjectDwell+EmissionDwell/volume)/TotalLossDwell)*($D146-(1-EXP(-TotalLossDwell*$D$91))/TotalLossDwell))*$C$39*$E$39/100+$I$131</f>
        <v>25.994556564786819</v>
      </c>
      <c r="J146" s="61">
        <f>(Cinitial/TotalLossDwell*(1-EXP(-TotalLossDwell*$D146))+((CinjectDwell*QinjectDwell+EmissionDwell/volume)/TotalLossDwell)*($D146-(1-EXP(-TotalLossDwell*$D$91))/TotalLossDwell))*$C$40*$E$40/100+$J$131</f>
        <v>2.2797828926158705</v>
      </c>
      <c r="K146" s="61">
        <f>(CinitialDwell/TotalLossDwell*(1-EXP(-TotalLossDwell*$D146))+((CinjectDwell*QinjectDwell+EmissionDwell/volume)/TotalLossDwell)*($D146-(1-EXP(-TotalLossDwell*$D$91))/TotalLossDwell))*$C$41*$E$41/100+$K$131</f>
        <v>11.484043303676989</v>
      </c>
      <c r="L146" s="62">
        <f>(CinitialDwell/TotalLossDwell*(1-EXP(-TotalLossDwell*$D146))+((CinjectDwell*QinjectDwell+EmissionDwell/volume)/TotalLossDwell)*($D146-(1-EXP(-TotalLossDwell*$D$91))/TotalLossDwell))*$C$42*$E$42/100+$L$131</f>
        <v>0</v>
      </c>
    </row>
    <row r="147" spans="2:12">
      <c r="B147" s="57" t="s">
        <v>67</v>
      </c>
      <c r="C147" s="58">
        <f t="shared" si="5"/>
        <v>1.33</v>
      </c>
      <c r="D147" s="59">
        <f t="shared" si="9"/>
        <v>1</v>
      </c>
      <c r="E147" s="59">
        <f t="shared" si="6"/>
        <v>7.0869533283451993</v>
      </c>
      <c r="F147" s="59">
        <f t="shared" si="7"/>
        <v>0.35366037738536477</v>
      </c>
      <c r="G147" s="60">
        <f t="shared" si="8"/>
        <v>0.50527050762937697</v>
      </c>
      <c r="H147" s="61">
        <f>(CinitialDwell/TotalLossDwell*(1-EXP(-TotalLossDwell*$D147))+((CinjectDwell*QinjectDwell+EmissionDwell/volume)/TotalLossDwell)*($D147-(1-EXP(-TotalLossDwell*$D$91))/TotalLossDwell))*$C$38*$E$38/100+$H$131</f>
        <v>84.548557161753081</v>
      </c>
      <c r="I147" s="61">
        <f>(CinitialDwell/TotalLossDwell*(1-EXP(-TotalLossDwell*$D147))+((CinjectDwell*QinjectDwell+EmissionDwell/volume)/TotalLossDwell)*($D147-(1-EXP(-TotalLossDwell*$D$91))/TotalLossDwell))*$C$39*$E$39/100+$I$131</f>
        <v>27.055538291760989</v>
      </c>
      <c r="J147" s="61">
        <f>(Cinitial/TotalLossDwell*(1-EXP(-TotalLossDwell*$D147))+((CinjectDwell*QinjectDwell+EmissionDwell/volume)/TotalLossDwell)*($D147-(1-EXP(-TotalLossDwell*$D$91))/TotalLossDwell))*$C$40*$E$40/100+$J$131</f>
        <v>2.3792498600074876</v>
      </c>
      <c r="K147" s="61">
        <f>(CinitialDwell/TotalLossDwell*(1-EXP(-TotalLossDwell*$D147))+((CinjectDwell*QinjectDwell+EmissionDwell/volume)/TotalLossDwell)*($D147-(1-EXP(-TotalLossDwell*$D$91))/TotalLossDwell))*$C$41*$E$41/100+$K$131</f>
        <v>11.952770672294108</v>
      </c>
      <c r="L147" s="62">
        <f>(CinitialDwell/TotalLossDwell*(1-EXP(-TotalLossDwell*$D147))+((CinjectDwell*QinjectDwell+EmissionDwell/volume)/TotalLossDwell)*($D147-(1-EXP(-TotalLossDwell*$D$91))/TotalLossDwell))*$C$42*$E$42/100+$L$131</f>
        <v>0</v>
      </c>
    </row>
    <row r="148" spans="2:12">
      <c r="B148" s="57" t="s">
        <v>67</v>
      </c>
      <c r="C148" s="58">
        <f t="shared" si="5"/>
        <v>1.3925000000000001</v>
      </c>
      <c r="D148" s="59">
        <f t="shared" si="9"/>
        <v>1.0625</v>
      </c>
      <c r="E148" s="59">
        <f t="shared" si="6"/>
        <v>7.3451172928156279</v>
      </c>
      <c r="F148" s="59">
        <f t="shared" si="7"/>
        <v>0.35366034755000109</v>
      </c>
      <c r="G148" s="60">
        <f t="shared" si="8"/>
        <v>0.52737428013926957</v>
      </c>
      <c r="H148" s="61">
        <f>(CinitialDwell/TotalLossDwell*(1-EXP(-TotalLossDwell*$D148))+((CinjectDwell*QinjectDwell+EmissionDwell/volume)/TotalLossDwell)*($D148-(1-EXP(-TotalLossDwell*$D$91))/TotalLossDwell))*$C$38*$E$38/100+$H$131</f>
        <v>87.864123644305536</v>
      </c>
      <c r="I148" s="61">
        <f>(CinitialDwell/TotalLossDwell*(1-EXP(-TotalLossDwell*$D148))+((CinjectDwell*QinjectDwell+EmissionDwell/volume)/TotalLossDwell)*($D148-(1-EXP(-TotalLossDwell*$D$91))/TotalLossDwell))*$C$39*$E$39/100+$I$131</f>
        <v>28.116519566177772</v>
      </c>
      <c r="J148" s="61">
        <f>(Cinitial/TotalLossDwell*(1-EXP(-TotalLossDwell*$D148))+((CinjectDwell*QinjectDwell+EmissionDwell/volume)/TotalLossDwell)*($D148-(1-EXP(-TotalLossDwell*$D$91))/TotalLossDwell))*$C$40*$E$40/100+$J$131</f>
        <v>2.4787168273991047</v>
      </c>
      <c r="K148" s="61">
        <f>(CinitialDwell/TotalLossDwell*(1-EXP(-TotalLossDwell*$D148))+((CinjectDwell*QinjectDwell+EmissionDwell/volume)/TotalLossDwell)*($D148-(1-EXP(-TotalLossDwell*$D$91))/TotalLossDwell))*$C$41*$E$41/100+$K$131</f>
        <v>12.4214978409775</v>
      </c>
      <c r="L148" s="62">
        <f>(CinitialDwell/TotalLossDwell*(1-EXP(-TotalLossDwell*$D148))+((CinjectDwell*QinjectDwell+EmissionDwell/volume)/TotalLossDwell)*($D148-(1-EXP(-TotalLossDwell*$D$91))/TotalLossDwell))*$C$42*$E$42/100+$L$131</f>
        <v>0</v>
      </c>
    </row>
    <row r="149" spans="2:12">
      <c r="B149" s="57" t="s">
        <v>67</v>
      </c>
      <c r="C149" s="58">
        <f t="shared" si="5"/>
        <v>1.4550000000000001</v>
      </c>
      <c r="D149" s="59">
        <f t="shared" si="9"/>
        <v>1.125</v>
      </c>
      <c r="E149" s="59">
        <f t="shared" si="6"/>
        <v>7.6006060071077268</v>
      </c>
      <c r="F149" s="59">
        <f t="shared" si="7"/>
        <v>0.35366033592485607</v>
      </c>
      <c r="G149" s="60">
        <f t="shared" si="8"/>
        <v>0.54947805144161865</v>
      </c>
      <c r="H149" s="61">
        <f>(CinitialDwell/TotalLossDwell*(1-EXP(-TotalLossDwell*$D149))+((CinjectDwell*QinjectDwell+EmissionDwell/volume)/TotalLossDwell)*($D149-(1-EXP(-TotalLossDwell*$D$91))/TotalLossDwell))*$C$38*$E$38/100+$H$131</f>
        <v>91.179689575808382</v>
      </c>
      <c r="I149" s="61">
        <f>(CinitialDwell/TotalLossDwell*(1-EXP(-TotalLossDwell*$D149))+((CinjectDwell*QinjectDwell+EmissionDwell/volume)/TotalLossDwell)*($D149-(1-EXP(-TotalLossDwell*$D$91))/TotalLossDwell))*$C$39*$E$39/100+$I$131</f>
        <v>29.17750066425868</v>
      </c>
      <c r="J149" s="61">
        <f>(Cinitial/TotalLossDwell*(1-EXP(-TotalLossDwell*$D149))+((CinjectDwell*QinjectDwell+EmissionDwell/volume)/TotalLossDwell)*($D149-(1-EXP(-TotalLossDwell*$D$91))/TotalLossDwell))*$C$40*$E$40/100+$J$131</f>
        <v>2.5781837947907227</v>
      </c>
      <c r="K149" s="61">
        <f>(CinitialDwell/TotalLossDwell*(1-EXP(-TotalLossDwell*$D149))+((CinjectDwell*QinjectDwell+EmissionDwell/volume)/TotalLossDwell)*($D149-(1-EXP(-TotalLossDwell*$D$91))/TotalLossDwell))*$C$41*$E$41/100+$K$131</f>
        <v>12.890224931758087</v>
      </c>
      <c r="L149" s="62">
        <f>(CinitialDwell/TotalLossDwell*(1-EXP(-TotalLossDwell*$D149))+((CinjectDwell*QinjectDwell+EmissionDwell/volume)/TotalLossDwell)*($D149-(1-EXP(-TotalLossDwell*$D$91))/TotalLossDwell))*$C$42*$E$42/100+$L$131</f>
        <v>0</v>
      </c>
    </row>
    <row r="150" spans="2:12">
      <c r="B150" s="57" t="s">
        <v>67</v>
      </c>
      <c r="C150" s="58">
        <f t="shared" si="5"/>
        <v>1.5175000000000001</v>
      </c>
      <c r="D150" s="59">
        <f t="shared" si="9"/>
        <v>1.1875</v>
      </c>
      <c r="E150" s="59">
        <f t="shared" si="6"/>
        <v>7.853447193771899</v>
      </c>
      <c r="F150" s="59">
        <f t="shared" si="7"/>
        <v>0.35366033139519792</v>
      </c>
      <c r="G150" s="60">
        <f t="shared" si="8"/>
        <v>0.57158182227345677</v>
      </c>
      <c r="H150" s="61">
        <f>(CinitialDwell/TotalLossDwell*(1-EXP(-TotalLossDwell*$D150))+((CinjectDwell*QinjectDwell+EmissionDwell/volume)/TotalLossDwell)*($D150-(1-EXP(-TotalLossDwell*$D$91))/TotalLossDwell))*$C$38*$E$38/100+$H$131</f>
        <v>94.495255292598515</v>
      </c>
      <c r="I150" s="61">
        <f>(CinitialDwell/TotalLossDwell*(1-EXP(-TotalLossDwell*$D150))+((CinjectDwell*QinjectDwell+EmissionDwell/volume)/TotalLossDwell)*($D150-(1-EXP(-TotalLossDwell*$D$91))/TotalLossDwell))*$C$39*$E$39/100+$I$131</f>
        <v>30.238481693631527</v>
      </c>
      <c r="J150" s="61">
        <f>(Cinitial/TotalLossDwell*(1-EXP(-TotalLossDwell*$D150))+((CinjectDwell*QinjectDwell+EmissionDwell/volume)/TotalLossDwell)*($D150-(1-EXP(-TotalLossDwell*$D$91))/TotalLossDwell))*$C$40*$E$40/100+$J$131</f>
        <v>2.6776507621823398</v>
      </c>
      <c r="K150" s="61">
        <f>(CinitialDwell/TotalLossDwell*(1-EXP(-TotalLossDwell*$D150))+((CinjectDwell*QinjectDwell+EmissionDwell/volume)/TotalLossDwell)*($D150-(1-EXP(-TotalLossDwell*$D$91))/TotalLossDwell))*$C$41*$E$41/100+$K$131</f>
        <v>13.35895199218438</v>
      </c>
      <c r="L150" s="62">
        <f>(CinitialDwell/TotalLossDwell*(1-EXP(-TotalLossDwell*$D150))+((CinjectDwell*QinjectDwell+EmissionDwell/volume)/TotalLossDwell)*($D150-(1-EXP(-TotalLossDwell*$D$91))/TotalLossDwell))*$C$42*$E$42/100+$L$131</f>
        <v>0</v>
      </c>
    </row>
    <row r="151" spans="2:12">
      <c r="B151" s="57" t="s">
        <v>67</v>
      </c>
      <c r="C151" s="58">
        <f t="shared" si="5"/>
        <v>1.58</v>
      </c>
      <c r="D151" s="59">
        <f t="shared" si="9"/>
        <v>1.25</v>
      </c>
      <c r="E151" s="59">
        <f t="shared" si="6"/>
        <v>8.103668288080808</v>
      </c>
      <c r="F151" s="59">
        <f t="shared" si="7"/>
        <v>0.35366032963024768</v>
      </c>
      <c r="G151" s="60">
        <f t="shared" si="8"/>
        <v>0.59368559292196343</v>
      </c>
      <c r="H151" s="61">
        <f>(CinitialDwell/TotalLossDwell*(1-EXP(-TotalLossDwell*$D151))+((CinjectDwell*QinjectDwell+EmissionDwell/volume)/TotalLossDwell)*($D151-(1-EXP(-TotalLossDwell*$D$91))/TotalLossDwell))*$C$38*$E$38/100+$H$131</f>
        <v>97.810820925727299</v>
      </c>
      <c r="I151" s="61">
        <f>(CinitialDwell/TotalLossDwell*(1-EXP(-TotalLossDwell*$D151))+((CinjectDwell*QinjectDwell+EmissionDwell/volume)/TotalLossDwell)*($D151-(1-EXP(-TotalLossDwell*$D$91))/TotalLossDwell))*$C$39*$E$39/100+$I$131</f>
        <v>31.299462696232744</v>
      </c>
      <c r="J151" s="61">
        <f>(Cinitial/TotalLossDwell*(1-EXP(-TotalLossDwell*$D151))+((CinjectDwell*QinjectDwell+EmissionDwell/volume)/TotalLossDwell)*($D151-(1-EXP(-TotalLossDwell*$D$91))/TotalLossDwell))*$C$40*$E$40/100+$J$131</f>
        <v>2.7771177295739573</v>
      </c>
      <c r="K151" s="61">
        <f>(CinitialDwell/TotalLossDwell*(1-EXP(-TotalLossDwell*$D151))+((CinjectDwell*QinjectDwell+EmissionDwell/volume)/TotalLossDwell)*($D151-(1-EXP(-TotalLossDwell*$D$91))/TotalLossDwell))*$C$41*$E$41/100+$K$131</f>
        <v>13.827679040783329</v>
      </c>
      <c r="L151" s="62">
        <f>(CinitialDwell/TotalLossDwell*(1-EXP(-TotalLossDwell*$D151))+((CinjectDwell*QinjectDwell+EmissionDwell/volume)/TotalLossDwell)*($D151-(1-EXP(-TotalLossDwell*$D$91))/TotalLossDwell))*$C$42*$E$42/100+$L$131</f>
        <v>0</v>
      </c>
    </row>
    <row r="152" spans="2:12">
      <c r="B152" s="57" t="s">
        <v>67</v>
      </c>
      <c r="C152" s="58">
        <f t="shared" si="5"/>
        <v>1.6425000000000001</v>
      </c>
      <c r="D152" s="59">
        <f t="shared" si="9"/>
        <v>1.3125</v>
      </c>
      <c r="E152" s="59">
        <f t="shared" si="6"/>
        <v>8.3512964410063439</v>
      </c>
      <c r="F152" s="59">
        <f t="shared" si="7"/>
        <v>0.35366032894254684</v>
      </c>
      <c r="G152" s="60">
        <f t="shared" si="8"/>
        <v>0.61578936349903635</v>
      </c>
      <c r="H152" s="61">
        <f>(CinitialDwell/TotalLossDwell*(1-EXP(-TotalLossDwell*$D152))+((CinjectDwell*QinjectDwell+EmissionDwell/volume)/TotalLossDwell)*($D152-(1-EXP(-TotalLossDwell*$D$91))/TotalLossDwell))*$C$38*$E$38/100+$H$131</f>
        <v>101.12638652625802</v>
      </c>
      <c r="I152" s="61">
        <f>(CinitialDwell/TotalLossDwell*(1-EXP(-TotalLossDwell*$D152))+((CinjectDwell*QinjectDwell+EmissionDwell/volume)/TotalLossDwell)*($D152-(1-EXP(-TotalLossDwell*$D$91))/TotalLossDwell))*$C$39*$E$39/100+$I$131</f>
        <v>32.360443688402569</v>
      </c>
      <c r="J152" s="61">
        <f>(Cinitial/TotalLossDwell*(1-EXP(-TotalLossDwell*$D152))+((CinjectDwell*QinjectDwell+EmissionDwell/volume)/TotalLossDwell)*($D152-(1-EXP(-TotalLossDwell*$D$91))/TotalLossDwell))*$C$40*$E$40/100+$J$131</f>
        <v>2.8765846969655748</v>
      </c>
      <c r="K152" s="61">
        <f>(CinitialDwell/TotalLossDwell*(1-EXP(-TotalLossDwell*$D152))+((CinjectDwell*QinjectDwell+EmissionDwell/volume)/TotalLossDwell)*($D152-(1-EXP(-TotalLossDwell*$D$91))/TotalLossDwell))*$C$41*$E$41/100+$K$131</f>
        <v>14.296406084773832</v>
      </c>
      <c r="L152" s="62">
        <f>(CinitialDwell/TotalLossDwell*(1-EXP(-TotalLossDwell*$D152))+((CinjectDwell*QinjectDwell+EmissionDwell/volume)/TotalLossDwell)*($D152-(1-EXP(-TotalLossDwell*$D$91))/TotalLossDwell))*$C$42*$E$42/100+$L$131</f>
        <v>0</v>
      </c>
    </row>
    <row r="153" spans="2:12">
      <c r="B153" s="57" t="s">
        <v>67</v>
      </c>
      <c r="C153" s="58">
        <f t="shared" si="5"/>
        <v>1.7050000000000001</v>
      </c>
      <c r="D153" s="59">
        <f t="shared" si="9"/>
        <v>1.375</v>
      </c>
      <c r="E153" s="59">
        <f t="shared" si="6"/>
        <v>8.5963585221656942</v>
      </c>
      <c r="F153" s="59">
        <f t="shared" si="7"/>
        <v>0.35366032867458896</v>
      </c>
      <c r="G153" s="60">
        <f t="shared" si="8"/>
        <v>0.63789313404827552</v>
      </c>
      <c r="H153" s="61">
        <f>(CinitialDwell/TotalLossDwell*(1-EXP(-TotalLossDwell*$D153))+((CinjectDwell*QinjectDwell+EmissionDwell/volume)/TotalLossDwell)*($D153-(1-EXP(-TotalLossDwell*$D$91))/TotalLossDwell))*$C$38*$E$38/100+$H$131</f>
        <v>104.44195211408713</v>
      </c>
      <c r="I153" s="61">
        <f>(CinitialDwell/TotalLossDwell*(1-EXP(-TotalLossDwell*$D153))+((CinjectDwell*QinjectDwell+EmissionDwell/volume)/TotalLossDwell)*($D153-(1-EXP(-TotalLossDwell*$D$91))/TotalLossDwell))*$C$39*$E$39/100+$I$131</f>
        <v>33.42142467650789</v>
      </c>
      <c r="J153" s="61">
        <f>(Cinitial/TotalLossDwell*(1-EXP(-TotalLossDwell*$D153))+((CinjectDwell*QinjectDwell+EmissionDwell/volume)/TotalLossDwell)*($D153-(1-EXP(-TotalLossDwell*$D$91))/TotalLossDwell))*$C$40*$E$40/100+$J$131</f>
        <v>2.9760516643571919</v>
      </c>
      <c r="K153" s="61">
        <f>(CinitialDwell/TotalLossDwell*(1-EXP(-TotalLossDwell*$D153))+((CinjectDwell*QinjectDwell+EmissionDwell/volume)/TotalLossDwell)*($D153-(1-EXP(-TotalLossDwell*$D$91))/TotalLossDwell))*$C$41*$E$41/100+$K$131</f>
        <v>14.765133126968692</v>
      </c>
      <c r="L153" s="62">
        <f>(CinitialDwell/TotalLossDwell*(1-EXP(-TotalLossDwell*$D153))+((CinjectDwell*QinjectDwell+EmissionDwell/volume)/TotalLossDwell)*($D153-(1-EXP(-TotalLossDwell*$D$91))/TotalLossDwell))*$C$42*$E$42/100+$L$131</f>
        <v>0</v>
      </c>
    </row>
    <row r="154" spans="2:12">
      <c r="B154" s="57" t="s">
        <v>67</v>
      </c>
      <c r="C154" s="58">
        <f t="shared" si="5"/>
        <v>1.7675000000000001</v>
      </c>
      <c r="D154" s="59">
        <f t="shared" si="9"/>
        <v>1.4375</v>
      </c>
      <c r="E154" s="59">
        <f t="shared" si="6"/>
        <v>8.8388811227369306</v>
      </c>
      <c r="F154" s="59">
        <f t="shared" si="7"/>
        <v>0.35366032857018104</v>
      </c>
      <c r="G154" s="60">
        <f t="shared" si="8"/>
        <v>0.65999690458666949</v>
      </c>
      <c r="H154" s="61">
        <f>(CinitialDwell/TotalLossDwell*(1-EXP(-TotalLossDwell*$D154))+((CinjectDwell*QinjectDwell+EmissionDwell/volume)/TotalLossDwell)*($D154-(1-EXP(-TotalLossDwell*$D$91))/TotalLossDwell))*$C$38*$E$38/100+$H$131</f>
        <v>107.75751769696716</v>
      </c>
      <c r="I154" s="61">
        <f>(CinitialDwell/TotalLossDwell*(1-EXP(-TotalLossDwell*$D154))+((CinjectDwell*QinjectDwell+EmissionDwell/volume)/TotalLossDwell)*($D154-(1-EXP(-TotalLossDwell*$D$91))/TotalLossDwell))*$C$39*$E$39/100+$I$131</f>
        <v>34.482405663029489</v>
      </c>
      <c r="J154" s="61">
        <f>(Cinitial/TotalLossDwell*(1-EXP(-TotalLossDwell*$D154))+((CinjectDwell*QinjectDwell+EmissionDwell/volume)/TotalLossDwell)*($D154-(1-EXP(-TotalLossDwell*$D$91))/TotalLossDwell))*$C$40*$E$40/100+$J$131</f>
        <v>3.0755186317488095</v>
      </c>
      <c r="K154" s="61">
        <f>(CinitialDwell/TotalLossDwell*(1-EXP(-TotalLossDwell*$D154))+((CinjectDwell*QinjectDwell+EmissionDwell/volume)/TotalLossDwell)*($D154-(1-EXP(-TotalLossDwell*$D$91))/TotalLossDwell))*$C$41*$E$41/100+$K$131</f>
        <v>15.233860168463888</v>
      </c>
      <c r="L154" s="62">
        <f>(CinitialDwell/TotalLossDwell*(1-EXP(-TotalLossDwell*$D154))+((CinjectDwell*QinjectDwell+EmissionDwell/volume)/TotalLossDwell)*($D154-(1-EXP(-TotalLossDwell*$D$91))/TotalLossDwell))*$C$42*$E$42/100+$L$131</f>
        <v>0</v>
      </c>
    </row>
    <row r="155" spans="2:12">
      <c r="B155" s="57" t="s">
        <v>67</v>
      </c>
      <c r="C155" s="58">
        <f t="shared" si="5"/>
        <v>1.83</v>
      </c>
      <c r="D155" s="59">
        <f t="shared" si="9"/>
        <v>1.5</v>
      </c>
      <c r="E155" s="59">
        <f t="shared" si="6"/>
        <v>9.0788905583443462</v>
      </c>
      <c r="F155" s="59">
        <f t="shared" si="7"/>
        <v>0.35366032852949919</v>
      </c>
      <c r="G155" s="60">
        <f t="shared" si="8"/>
        <v>0.68210067512083772</v>
      </c>
      <c r="H155" s="61">
        <f>(CinitialDwell/TotalLossDwell*(1-EXP(-TotalLossDwell*$D155))+((CinjectDwell*QinjectDwell+EmissionDwell/volume)/TotalLossDwell)*($D155-(1-EXP(-TotalLossDwell*$D$91))/TotalLossDwell))*$C$38*$E$38/100+$H$131</f>
        <v>111.07308327791878</v>
      </c>
      <c r="I155" s="61">
        <f>(CinitialDwell/TotalLossDwell*(1-EXP(-TotalLossDwell*$D155))+((CinjectDwell*QinjectDwell+EmissionDwell/volume)/TotalLossDwell)*($D155-(1-EXP(-TotalLossDwell*$D$91))/TotalLossDwell))*$C$39*$E$39/100+$I$131</f>
        <v>35.54338664893401</v>
      </c>
      <c r="J155" s="61">
        <f>(Cinitial/TotalLossDwell*(1-EXP(-TotalLossDwell*$D155))+((CinjectDwell*QinjectDwell+EmissionDwell/volume)/TotalLossDwell)*($D155-(1-EXP(-TotalLossDwell*$D$91))/TotalLossDwell))*$C$40*$E$40/100+$J$131</f>
        <v>3.174985599140427</v>
      </c>
      <c r="K155" s="61">
        <f>(CinitialDwell/TotalLossDwell*(1-EXP(-TotalLossDwell*$D155))+((CinjectDwell*QinjectDwell+EmissionDwell/volume)/TotalLossDwell)*($D155-(1-EXP(-TotalLossDwell*$D$91))/TotalLossDwell))*$C$41*$E$41/100+$K$131</f>
        <v>15.702587209686465</v>
      </c>
      <c r="L155" s="62">
        <f>(CinitialDwell/TotalLossDwell*(1-EXP(-TotalLossDwell*$D155))+((CinjectDwell*QinjectDwell+EmissionDwell/volume)/TotalLossDwell)*($D155-(1-EXP(-TotalLossDwell*$D$91))/TotalLossDwell))*$C$42*$E$42/100+$L$131</f>
        <v>0</v>
      </c>
    </row>
    <row r="156" spans="2:12">
      <c r="B156" s="57" t="s">
        <v>67</v>
      </c>
      <c r="C156" s="58">
        <f t="shared" si="5"/>
        <v>1.8925000000000001</v>
      </c>
      <c r="D156" s="59">
        <f t="shared" si="9"/>
        <v>1.5625</v>
      </c>
      <c r="E156" s="59">
        <f t="shared" si="6"/>
        <v>9.3164128719139292</v>
      </c>
      <c r="F156" s="59">
        <f t="shared" si="7"/>
        <v>0.35366032851364781</v>
      </c>
      <c r="G156" s="60">
        <f t="shared" si="8"/>
        <v>0.70420444565335927</v>
      </c>
      <c r="H156" s="61">
        <f>(CinitialDwell/TotalLossDwell*(1-EXP(-TotalLossDwell*$D156))+((CinjectDwell*QinjectDwell+EmissionDwell/volume)/TotalLossDwell)*($D156-(1-EXP(-TotalLossDwell*$D$91))/TotalLossDwell))*$C$38*$E$38/100+$H$131</f>
        <v>114.38864885811903</v>
      </c>
      <c r="I156" s="61">
        <f>(CinitialDwell/TotalLossDwell*(1-EXP(-TotalLossDwell*$D156))+((CinjectDwell*QinjectDwell+EmissionDwell/volume)/TotalLossDwell)*($D156-(1-EXP(-TotalLossDwell*$D$91))/TotalLossDwell))*$C$39*$E$39/100+$I$131</f>
        <v>36.604367634598091</v>
      </c>
      <c r="J156" s="61">
        <f>(Cinitial/TotalLossDwell*(1-EXP(-TotalLossDwell*$D156))+((CinjectDwell*QinjectDwell+EmissionDwell/volume)/TotalLossDwell)*($D156-(1-EXP(-TotalLossDwell*$D$91))/TotalLossDwell))*$C$40*$E$40/100+$J$131</f>
        <v>3.2744525665320441</v>
      </c>
      <c r="K156" s="61">
        <f>(CinitialDwell/TotalLossDwell*(1-EXP(-TotalLossDwell*$D156))+((CinjectDwell*QinjectDwell+EmissionDwell/volume)/TotalLossDwell)*($D156-(1-EXP(-TotalLossDwell*$D$91))/TotalLossDwell))*$C$41*$E$41/100+$K$131</f>
        <v>16.171314250802816</v>
      </c>
      <c r="L156" s="62">
        <f>(CinitialDwell/TotalLossDwell*(1-EXP(-TotalLossDwell*$D156))+((CinjectDwell*QinjectDwell+EmissionDwell/volume)/TotalLossDwell)*($D156-(1-EXP(-TotalLossDwell*$D$91))/TotalLossDwell))*$C$42*$E$42/100+$L$131</f>
        <v>0</v>
      </c>
    </row>
    <row r="157" spans="2:12">
      <c r="B157" s="57" t="s">
        <v>67</v>
      </c>
      <c r="C157" s="58">
        <f t="shared" si="5"/>
        <v>1.9550000000000001</v>
      </c>
      <c r="D157" s="59">
        <f t="shared" si="9"/>
        <v>1.625</v>
      </c>
      <c r="E157" s="59">
        <f t="shared" si="6"/>
        <v>9.5514738364992038</v>
      </c>
      <c r="F157" s="59">
        <f t="shared" si="7"/>
        <v>0.35366032850747137</v>
      </c>
      <c r="G157" s="60">
        <f t="shared" si="8"/>
        <v>0.72630821618523944</v>
      </c>
      <c r="H157" s="61">
        <f>(CinitialDwell/TotalLossDwell*(1-EXP(-TotalLossDwell*$D157))+((CinjectDwell*QinjectDwell+EmissionDwell/volume)/TotalLossDwell)*($D157-(1-EXP(-TotalLossDwell*$D$91))/TotalLossDwell))*$C$38*$E$38/100+$H$131</f>
        <v>117.7042144380265</v>
      </c>
      <c r="I157" s="61">
        <f>(CinitialDwell/TotalLossDwell*(1-EXP(-TotalLossDwell*$D157))+((CinjectDwell*QinjectDwell+EmissionDwell/volume)/TotalLossDwell)*($D157-(1-EXP(-TotalLossDwell*$D$91))/TotalLossDwell))*$C$39*$E$39/100+$I$131</f>
        <v>37.66534862016848</v>
      </c>
      <c r="J157" s="61">
        <f>(Cinitial/TotalLossDwell*(1-EXP(-TotalLossDwell*$D157))+((CinjectDwell*QinjectDwell+EmissionDwell/volume)/TotalLossDwell)*($D157-(1-EXP(-TotalLossDwell*$D$91))/TotalLossDwell))*$C$40*$E$40/100+$J$131</f>
        <v>3.3739195339236612</v>
      </c>
      <c r="K157" s="61">
        <f>(CinitialDwell/TotalLossDwell*(1-EXP(-TotalLossDwell*$D157))+((CinjectDwell*QinjectDwell+EmissionDwell/volume)/TotalLossDwell)*($D157-(1-EXP(-TotalLossDwell*$D$91))/TotalLossDwell))*$C$41*$E$41/100+$K$131</f>
        <v>16.640041291877779</v>
      </c>
      <c r="L157" s="62">
        <f>(CinitialDwell/TotalLossDwell*(1-EXP(-TotalLossDwell*$D157))+((CinjectDwell*QinjectDwell+EmissionDwell/volume)/TotalLossDwell)*($D157-(1-EXP(-TotalLossDwell*$D$91))/TotalLossDwell))*$C$42*$E$42/100+$L$131</f>
        <v>0</v>
      </c>
    </row>
    <row r="158" spans="2:12">
      <c r="B158" s="57" t="s">
        <v>67</v>
      </c>
      <c r="C158" s="58">
        <f t="shared" si="5"/>
        <v>2.0175000000000001</v>
      </c>
      <c r="D158" s="59">
        <f t="shared" si="9"/>
        <v>1.6875</v>
      </c>
      <c r="E158" s="59">
        <f t="shared" si="6"/>
        <v>9.7840989580778217</v>
      </c>
      <c r="F158" s="59">
        <f t="shared" si="7"/>
        <v>0.35366032850506479</v>
      </c>
      <c r="G158" s="60">
        <f t="shared" si="8"/>
        <v>0.74841198671686959</v>
      </c>
      <c r="H158" s="61">
        <f>(CinitialDwell/TotalLossDwell*(1-EXP(-TotalLossDwell*$D158))+((CinjectDwell*QinjectDwell+EmissionDwell/volume)/TotalLossDwell)*($D158-(1-EXP(-TotalLossDwell*$D$91))/TotalLossDwell))*$C$38*$E$38/100+$H$131</f>
        <v>121.01978001781991</v>
      </c>
      <c r="I158" s="61">
        <f>(CinitialDwell/TotalLossDwell*(1-EXP(-TotalLossDwell*$D158))+((CinjectDwell*QinjectDwell+EmissionDwell/volume)/TotalLossDwell)*($D158-(1-EXP(-TotalLossDwell*$D$91))/TotalLossDwell))*$C$39*$E$39/100+$I$131</f>
        <v>38.726329605702375</v>
      </c>
      <c r="J158" s="61">
        <f>(Cinitial/TotalLossDwell*(1-EXP(-TotalLossDwell*$D158))+((CinjectDwell*QinjectDwell+EmissionDwell/volume)/TotalLossDwell)*($D158-(1-EXP(-TotalLossDwell*$D$91))/TotalLossDwell))*$C$40*$E$40/100+$J$131</f>
        <v>3.4733865013152792</v>
      </c>
      <c r="K158" s="61">
        <f>(CinitialDwell/TotalLossDwell*(1-EXP(-TotalLossDwell*$D158))+((CinjectDwell*QinjectDwell+EmissionDwell/volume)/TotalLossDwell)*($D158-(1-EXP(-TotalLossDwell*$D$91))/TotalLossDwell))*$C$41*$E$41/100+$K$131</f>
        <v>17.108768332936616</v>
      </c>
      <c r="L158" s="62">
        <f>(CinitialDwell/TotalLossDwell*(1-EXP(-TotalLossDwell*$D158))+((CinjectDwell*QinjectDwell+EmissionDwell/volume)/TotalLossDwell)*($D158-(1-EXP(-TotalLossDwell*$D$91))/TotalLossDwell))*$C$42*$E$42/100+$L$131</f>
        <v>0</v>
      </c>
    </row>
    <row r="159" spans="2:12">
      <c r="B159" s="57" t="s">
        <v>67</v>
      </c>
      <c r="C159" s="58">
        <f t="shared" si="5"/>
        <v>2.08</v>
      </c>
      <c r="D159" s="59">
        <f t="shared" si="9"/>
        <v>1.75</v>
      </c>
      <c r="E159" s="59">
        <f t="shared" si="6"/>
        <v>10.014313478319171</v>
      </c>
      <c r="F159" s="59">
        <f t="shared" si="7"/>
        <v>0.3536603285041271</v>
      </c>
      <c r="G159" s="60">
        <f t="shared" si="8"/>
        <v>0.77051575724840227</v>
      </c>
      <c r="H159" s="61">
        <f>(CinitialDwell/TotalLossDwell*(1-EXP(-TotalLossDwell*$D159))+((CinjectDwell*QinjectDwell+EmissionDwell/volume)/TotalLossDwell)*($D159-(1-EXP(-TotalLossDwell*$D$91))/TotalLossDwell))*$C$38*$E$38/100+$H$131</f>
        <v>124.33534559756887</v>
      </c>
      <c r="I159" s="61">
        <f>(CinitialDwell/TotalLossDwell*(1-EXP(-TotalLossDwell*$D159))+((CinjectDwell*QinjectDwell+EmissionDwell/volume)/TotalLossDwell)*($D159-(1-EXP(-TotalLossDwell*$D$91))/TotalLossDwell))*$C$39*$E$39/100+$I$131</f>
        <v>39.787310591222038</v>
      </c>
      <c r="J159" s="61">
        <f>(Cinitial/TotalLossDwell*(1-EXP(-TotalLossDwell*$D159))+((CinjectDwell*QinjectDwell+EmissionDwell/volume)/TotalLossDwell)*($D159-(1-EXP(-TotalLossDwell*$D$91))/TotalLossDwell))*$C$40*$E$40/100+$J$131</f>
        <v>3.5728534687068962</v>
      </c>
      <c r="K159" s="61">
        <f>(CinitialDwell/TotalLossDwell*(1-EXP(-TotalLossDwell*$D159))+((CinjectDwell*QinjectDwell+EmissionDwell/volume)/TotalLossDwell)*($D159-(1-EXP(-TotalLossDwell*$D$91))/TotalLossDwell))*$C$41*$E$41/100+$K$131</f>
        <v>17.577495373989166</v>
      </c>
      <c r="L159" s="62">
        <f>(CinitialDwell/TotalLossDwell*(1-EXP(-TotalLossDwell*$D159))+((CinjectDwell*QinjectDwell+EmissionDwell/volume)/TotalLossDwell)*($D159-(1-EXP(-TotalLossDwell*$D$91))/TotalLossDwell))*$C$42*$E$42/100+$L$131</f>
        <v>0</v>
      </c>
    </row>
    <row r="160" spans="2:12">
      <c r="B160" s="57" t="s">
        <v>67</v>
      </c>
      <c r="C160" s="58">
        <f t="shared" si="5"/>
        <v>2.1425000000000001</v>
      </c>
      <c r="D160" s="59">
        <f t="shared" si="9"/>
        <v>1.8125</v>
      </c>
      <c r="E160" s="59">
        <f t="shared" si="6"/>
        <v>10.242142377323288</v>
      </c>
      <c r="F160" s="59">
        <f t="shared" si="7"/>
        <v>0.35366032850376172</v>
      </c>
      <c r="G160" s="60">
        <f t="shared" si="8"/>
        <v>0.79261952777989697</v>
      </c>
      <c r="H160" s="61">
        <f>(CinitialDwell/TotalLossDwell*(1-EXP(-TotalLossDwell*$D160))+((CinjectDwell*QinjectDwell+EmissionDwell/volume)/TotalLossDwell)*($D160-(1-EXP(-TotalLossDwell*$D$91))/TotalLossDwell))*$C$38*$E$38/100+$H$131</f>
        <v>127.6509111773005</v>
      </c>
      <c r="I160" s="61">
        <f>(CinitialDwell/TotalLossDwell*(1-EXP(-TotalLossDwell*$D160))+((CinjectDwell*QinjectDwell+EmissionDwell/volume)/TotalLossDwell)*($D160-(1-EXP(-TotalLossDwell*$D$91))/TotalLossDwell))*$C$39*$E$39/100+$I$131</f>
        <v>40.848291576736159</v>
      </c>
      <c r="J160" s="61">
        <f>(Cinitial/TotalLossDwell*(1-EXP(-TotalLossDwell*$D160))+((CinjectDwell*QinjectDwell+EmissionDwell/volume)/TotalLossDwell)*($D160-(1-EXP(-TotalLossDwell*$D$91))/TotalLossDwell))*$C$40*$E$40/100+$J$131</f>
        <v>3.6723204360985133</v>
      </c>
      <c r="K160" s="61">
        <f>(CinitialDwell/TotalLossDwell*(1-EXP(-TotalLossDwell*$D160))+((CinjectDwell*QinjectDwell+EmissionDwell/volume)/TotalLossDwell)*($D160-(1-EXP(-TotalLossDwell*$D$91))/TotalLossDwell))*$C$41*$E$41/100+$K$131</f>
        <v>18.046222415039271</v>
      </c>
      <c r="L160" s="62">
        <f>(CinitialDwell/TotalLossDwell*(1-EXP(-TotalLossDwell*$D160))+((CinjectDwell*QinjectDwell+EmissionDwell/volume)/TotalLossDwell)*($D160-(1-EXP(-TotalLossDwell*$D$91))/TotalLossDwell))*$C$42*$E$42/100+$L$131</f>
        <v>0</v>
      </c>
    </row>
    <row r="161" spans="2:12">
      <c r="B161" s="57" t="s">
        <v>67</v>
      </c>
      <c r="C161" s="58">
        <f t="shared" si="5"/>
        <v>2.2050000000000001</v>
      </c>
      <c r="D161" s="59">
        <f t="shared" si="9"/>
        <v>1.875</v>
      </c>
      <c r="E161" s="59">
        <f t="shared" si="6"/>
        <v>10.467610376331384</v>
      </c>
      <c r="F161" s="59">
        <f t="shared" si="7"/>
        <v>0.35366032850361934</v>
      </c>
      <c r="G161" s="60">
        <f t="shared" si="8"/>
        <v>0.81472329831137702</v>
      </c>
      <c r="H161" s="61">
        <f>(CinitialDwell/TotalLossDwell*(1-EXP(-TotalLossDwell*$D161))+((CinjectDwell*QinjectDwell+EmissionDwell/volume)/TotalLossDwell)*($D161-(1-EXP(-TotalLossDwell*$D$91))/TotalLossDwell))*$C$38*$E$38/100+$H$131</f>
        <v>130.96647675702542</v>
      </c>
      <c r="I161" s="61">
        <f>(CinitialDwell/TotalLossDwell*(1-EXP(-TotalLossDwell*$D161))+((CinjectDwell*QinjectDwell+EmissionDwell/volume)/TotalLossDwell)*($D161-(1-EXP(-TotalLossDwell*$D$91))/TotalLossDwell))*$C$39*$E$39/100+$I$131</f>
        <v>41.909272562248134</v>
      </c>
      <c r="J161" s="61">
        <f>(Cinitial/TotalLossDwell*(1-EXP(-TotalLossDwell*$D161))+((CinjectDwell*QinjectDwell+EmissionDwell/volume)/TotalLossDwell)*($D161-(1-EXP(-TotalLossDwell*$D$91))/TotalLossDwell))*$C$40*$E$40/100+$J$131</f>
        <v>3.7717874034901313</v>
      </c>
      <c r="K161" s="61">
        <f>(CinitialDwell/TotalLossDwell*(1-EXP(-TotalLossDwell*$D161))+((CinjectDwell*QinjectDwell+EmissionDwell/volume)/TotalLossDwell)*($D161-(1-EXP(-TotalLossDwell*$D$91))/TotalLossDwell))*$C$41*$E$41/100+$K$131</f>
        <v>18.514949456088424</v>
      </c>
      <c r="L161" s="62">
        <f>(CinitialDwell/TotalLossDwell*(1-EXP(-TotalLossDwell*$D161))+((CinjectDwell*QinjectDwell+EmissionDwell/volume)/TotalLossDwell)*($D161-(1-EXP(-TotalLossDwell*$D$91))/TotalLossDwell))*$C$42*$E$42/100+$L$131</f>
        <v>0</v>
      </c>
    </row>
    <row r="162" spans="2:12">
      <c r="B162" s="57" t="s">
        <v>67</v>
      </c>
      <c r="C162" s="58">
        <f t="shared" si="5"/>
        <v>2.2675000000000001</v>
      </c>
      <c r="D162" s="59">
        <f t="shared" si="9"/>
        <v>1.9375</v>
      </c>
      <c r="E162" s="59">
        <f t="shared" si="6"/>
        <v>10.690741940408328</v>
      </c>
      <c r="F162" s="59">
        <f t="shared" si="7"/>
        <v>0.35366032850356388</v>
      </c>
      <c r="G162" s="60">
        <f t="shared" si="8"/>
        <v>0.83682706884285118</v>
      </c>
      <c r="H162" s="61">
        <f>(CinitialDwell/TotalLossDwell*(1-EXP(-TotalLossDwell*$D162))+((CinjectDwell*QinjectDwell+EmissionDwell/volume)/TotalLossDwell)*($D162-(1-EXP(-TotalLossDwell*$D$91))/TotalLossDwell))*$C$38*$E$38/100+$H$131</f>
        <v>134.28204233674762</v>
      </c>
      <c r="I162" s="61">
        <f>(CinitialDwell/TotalLossDwell*(1-EXP(-TotalLossDwell*$D162))+((CinjectDwell*QinjectDwell+EmissionDwell/volume)/TotalLossDwell)*($D162-(1-EXP(-TotalLossDwell*$D$91))/TotalLossDwell))*$C$39*$E$39/100+$I$131</f>
        <v>42.970253547759249</v>
      </c>
      <c r="J162" s="61">
        <f>(Cinitial/TotalLossDwell*(1-EXP(-TotalLossDwell*$D162))+((CinjectDwell*QinjectDwell+EmissionDwell/volume)/TotalLossDwell)*($D162-(1-EXP(-TotalLossDwell*$D$91))/TotalLossDwell))*$C$40*$E$40/100+$J$131</f>
        <v>3.8712543708817488</v>
      </c>
      <c r="K162" s="61">
        <f>(CinitialDwell/TotalLossDwell*(1-EXP(-TotalLossDwell*$D162))+((CinjectDwell*QinjectDwell+EmissionDwell/volume)/TotalLossDwell)*($D162-(1-EXP(-TotalLossDwell*$D$91))/TotalLossDwell))*$C$41*$E$41/100+$K$131</f>
        <v>18.9836764971372</v>
      </c>
      <c r="L162" s="62">
        <f>(CinitialDwell/TotalLossDwell*(1-EXP(-TotalLossDwell*$D162))+((CinjectDwell*QinjectDwell+EmissionDwell/volume)/TotalLossDwell)*($D162-(1-EXP(-TotalLossDwell*$D$91))/TotalLossDwell))*$C$42*$E$42/100+$L$131</f>
        <v>0</v>
      </c>
    </row>
    <row r="163" spans="2:12">
      <c r="B163" s="57" t="s">
        <v>67</v>
      </c>
      <c r="C163" s="58">
        <f t="shared" si="5"/>
        <v>2.33</v>
      </c>
      <c r="D163" s="59">
        <f t="shared" si="9"/>
        <v>2</v>
      </c>
      <c r="E163" s="59">
        <f t="shared" si="6"/>
        <v>10.911561281097269</v>
      </c>
      <c r="F163" s="59">
        <f t="shared" si="7"/>
        <v>0.35366032850354223</v>
      </c>
      <c r="G163" s="60">
        <f t="shared" si="8"/>
        <v>0.85893083937432324</v>
      </c>
      <c r="H163" s="61">
        <f>(CinitialDwell/TotalLossDwell*(1-EXP(-TotalLossDwell*$D163))+((CinjectDwell*QinjectDwell+EmissionDwell/volume)/TotalLossDwell)*($D163-(1-EXP(-TotalLossDwell*$D$91))/TotalLossDwell))*$C$38*$E$38/100+$H$131</f>
        <v>137.59760791646889</v>
      </c>
      <c r="I163" s="61">
        <f>(CinitialDwell/TotalLossDwell*(1-EXP(-TotalLossDwell*$D163))+((CinjectDwell*QinjectDwell+EmissionDwell/volume)/TotalLossDwell)*($D163-(1-EXP(-TotalLossDwell*$D$91))/TotalLossDwell))*$C$39*$E$39/100+$I$131</f>
        <v>44.031234533270045</v>
      </c>
      <c r="J163" s="61">
        <f>(Cinitial/TotalLossDwell*(1-EXP(-TotalLossDwell*$D163))+((CinjectDwell*QinjectDwell+EmissionDwell/volume)/TotalLossDwell)*($D163-(1-EXP(-TotalLossDwell*$D$91))/TotalLossDwell))*$C$40*$E$40/100+$J$131</f>
        <v>3.9707213382733655</v>
      </c>
      <c r="K163" s="61">
        <f>(CinitialDwell/TotalLossDwell*(1-EXP(-TotalLossDwell*$D163))+((CinjectDwell*QinjectDwell+EmissionDwell/volume)/TotalLossDwell)*($D163-(1-EXP(-TotalLossDwell*$D$91))/TotalLossDwell))*$C$41*$E$41/100+$K$131</f>
        <v>19.452403538185834</v>
      </c>
      <c r="L163" s="62">
        <f>(CinitialDwell/TotalLossDwell*(1-EXP(-TotalLossDwell*$D163))+((CinjectDwell*QinjectDwell+EmissionDwell/volume)/TotalLossDwell)*($D163-(1-EXP(-TotalLossDwell*$D$91))/TotalLossDwell))*$C$42*$E$42/100+$L$131</f>
        <v>0</v>
      </c>
    </row>
    <row r="164" spans="2:12">
      <c r="B164" s="57" t="s">
        <v>67</v>
      </c>
      <c r="C164" s="58">
        <f t="shared" si="5"/>
        <v>2.3925000000000001</v>
      </c>
      <c r="D164" s="59">
        <f t="shared" si="9"/>
        <v>2.0625</v>
      </c>
      <c r="E164" s="59">
        <f t="shared" si="6"/>
        <v>11.130092359046799</v>
      </c>
      <c r="F164" s="59">
        <f t="shared" si="7"/>
        <v>0.35366032850353385</v>
      </c>
      <c r="G164" s="60">
        <f t="shared" si="8"/>
        <v>0.88103460990579419</v>
      </c>
      <c r="H164" s="61">
        <f>(CinitialDwell/TotalLossDwell*(1-EXP(-TotalLossDwell*$D164))+((CinjectDwell*QinjectDwell+EmissionDwell/volume)/TotalLossDwell)*($D164-(1-EXP(-TotalLossDwell*$D$91))/TotalLossDwell))*$C$38*$E$38/100+$H$131</f>
        <v>140.91317349618973</v>
      </c>
      <c r="I164" s="61">
        <f>(CinitialDwell/TotalLossDwell*(1-EXP(-TotalLossDwell*$D164))+((CinjectDwell*QinjectDwell+EmissionDwell/volume)/TotalLossDwell)*($D164-(1-EXP(-TotalLossDwell*$D$91))/TotalLossDwell))*$C$39*$E$39/100+$I$131</f>
        <v>45.092215518780712</v>
      </c>
      <c r="J164" s="61">
        <f>(Cinitial/TotalLossDwell*(1-EXP(-TotalLossDwell*$D164))+((CinjectDwell*QinjectDwell+EmissionDwell/volume)/TotalLossDwell)*($D164-(1-EXP(-TotalLossDwell*$D$91))/TotalLossDwell))*$C$40*$E$40/100+$J$131</f>
        <v>4.070188305664983</v>
      </c>
      <c r="K164" s="61">
        <f>(CinitialDwell/TotalLossDwell*(1-EXP(-TotalLossDwell*$D164))+((CinjectDwell*QinjectDwell+EmissionDwell/volume)/TotalLossDwell)*($D164-(1-EXP(-TotalLossDwell*$D$91))/TotalLossDwell))*$C$41*$E$41/100+$K$131</f>
        <v>19.921130579234408</v>
      </c>
      <c r="L164" s="62">
        <f>(CinitialDwell/TotalLossDwell*(1-EXP(-TotalLossDwell*$D164))+((CinjectDwell*QinjectDwell+EmissionDwell/volume)/TotalLossDwell)*($D164-(1-EXP(-TotalLossDwell*$D$91))/TotalLossDwell))*$C$42*$E$42/100+$L$131</f>
        <v>0</v>
      </c>
    </row>
    <row r="165" spans="2:12">
      <c r="B165" s="57" t="s">
        <v>67</v>
      </c>
      <c r="C165" s="58">
        <f t="shared" si="5"/>
        <v>2.4550000000000001</v>
      </c>
      <c r="D165" s="59">
        <f t="shared" si="9"/>
        <v>2.125</v>
      </c>
      <c r="E165" s="59">
        <f t="shared" si="6"/>
        <v>11.346358886610862</v>
      </c>
      <c r="F165" s="59">
        <f t="shared" si="7"/>
        <v>0.35366032850353057</v>
      </c>
      <c r="G165" s="60">
        <f t="shared" si="8"/>
        <v>0.90313838043726491</v>
      </c>
      <c r="H165" s="61">
        <f>(CinitialDwell/TotalLossDwell*(1-EXP(-TotalLossDwell*$D165))+((CinjectDwell*QinjectDwell+EmissionDwell/volume)/TotalLossDwell)*($D165-(1-EXP(-TotalLossDwell*$D$91))/TotalLossDwell))*$C$38*$E$38/100+$H$131</f>
        <v>144.2287390759104</v>
      </c>
      <c r="I165" s="61">
        <f>(CinitialDwell/TotalLossDwell*(1-EXP(-TotalLossDwell*$D165))+((CinjectDwell*QinjectDwell+EmissionDwell/volume)/TotalLossDwell)*($D165-(1-EXP(-TotalLossDwell*$D$91))/TotalLossDwell))*$C$39*$E$39/100+$I$131</f>
        <v>46.15319650429133</v>
      </c>
      <c r="J165" s="61">
        <f>(Cinitial/TotalLossDwell*(1-EXP(-TotalLossDwell*$D165))+((CinjectDwell*QinjectDwell+EmissionDwell/volume)/TotalLossDwell)*($D165-(1-EXP(-TotalLossDwell*$D$91))/TotalLossDwell))*$C$40*$E$40/100+$J$131</f>
        <v>4.1696552730566001</v>
      </c>
      <c r="K165" s="61">
        <f>(CinitialDwell/TotalLossDwell*(1-EXP(-TotalLossDwell*$D165))+((CinjectDwell*QinjectDwell+EmissionDwell/volume)/TotalLossDwell)*($D165-(1-EXP(-TotalLossDwell*$D$91))/TotalLossDwell))*$C$41*$E$41/100+$K$131</f>
        <v>20.389857620282967</v>
      </c>
      <c r="L165" s="62">
        <f>(CinitialDwell/TotalLossDwell*(1-EXP(-TotalLossDwell*$D165))+((CinjectDwell*QinjectDwell+EmissionDwell/volume)/TotalLossDwell)*($D165-(1-EXP(-TotalLossDwell*$D$91))/TotalLossDwell))*$C$42*$E$42/100+$L$131</f>
        <v>0</v>
      </c>
    </row>
    <row r="166" spans="2:12">
      <c r="B166" s="57" t="s">
        <v>67</v>
      </c>
      <c r="C166" s="58">
        <f t="shared" si="5"/>
        <v>2.5175000000000001</v>
      </c>
      <c r="D166" s="59">
        <f t="shared" si="9"/>
        <v>2.1875</v>
      </c>
      <c r="E166" s="59">
        <f t="shared" si="6"/>
        <v>11.560384330421737</v>
      </c>
      <c r="F166" s="59">
        <f t="shared" si="7"/>
        <v>0.3536603285035293</v>
      </c>
      <c r="G166" s="60">
        <f t="shared" si="8"/>
        <v>0.92524215096873552</v>
      </c>
      <c r="H166" s="61">
        <f>(CinitialDwell/TotalLossDwell*(1-EXP(-TotalLossDwell*$D166))+((CinjectDwell*QinjectDwell+EmissionDwell/volume)/TotalLossDwell)*($D166-(1-EXP(-TotalLossDwell*$D$91))/TotalLossDwell))*$C$38*$E$38/100+$H$131</f>
        <v>147.54430465563101</v>
      </c>
      <c r="I166" s="61">
        <f>(CinitialDwell/TotalLossDwell*(1-EXP(-TotalLossDwell*$D166))+((CinjectDwell*QinjectDwell+EmissionDwell/volume)/TotalLossDwell)*($D166-(1-EXP(-TotalLossDwell*$D$91))/TotalLossDwell))*$C$39*$E$39/100+$I$131</f>
        <v>47.214177489801926</v>
      </c>
      <c r="J166" s="61">
        <f>(Cinitial/TotalLossDwell*(1-EXP(-TotalLossDwell*$D166))+((CinjectDwell*QinjectDwell+EmissionDwell/volume)/TotalLossDwell)*($D166-(1-EXP(-TotalLossDwell*$D$91))/TotalLossDwell))*$C$40*$E$40/100+$J$131</f>
        <v>4.2691222404482181</v>
      </c>
      <c r="K166" s="61">
        <f>(CinitialDwell/TotalLossDwell*(1-EXP(-TotalLossDwell*$D166))+((CinjectDwell*QinjectDwell+EmissionDwell/volume)/TotalLossDwell)*($D166-(1-EXP(-TotalLossDwell*$D$91))/TotalLossDwell))*$C$41*$E$41/100+$K$131</f>
        <v>20.858584661331513</v>
      </c>
      <c r="L166" s="62">
        <f>(CinitialDwell/TotalLossDwell*(1-EXP(-TotalLossDwell*$D166))+((CinjectDwell*QinjectDwell+EmissionDwell/volume)/TotalLossDwell)*($D166-(1-EXP(-TotalLossDwell*$D$91))/TotalLossDwell))*$C$42*$E$42/100+$L$131</f>
        <v>0</v>
      </c>
    </row>
    <row r="167" spans="2:12">
      <c r="B167" s="57" t="s">
        <v>67</v>
      </c>
      <c r="C167" s="58">
        <f t="shared" si="5"/>
        <v>2.58</v>
      </c>
      <c r="D167" s="59">
        <f t="shared" si="9"/>
        <v>2.25</v>
      </c>
      <c r="E167" s="59">
        <f t="shared" si="6"/>
        <v>11.772191913936362</v>
      </c>
      <c r="F167" s="59">
        <f t="shared" si="7"/>
        <v>0.35366032850352874</v>
      </c>
      <c r="G167" s="60">
        <f t="shared" si="8"/>
        <v>0.94734592150020613</v>
      </c>
      <c r="H167" s="61">
        <f>(CinitialDwell/TotalLossDwell*(1-EXP(-TotalLossDwell*$D167))+((CinjectDwell*QinjectDwell+EmissionDwell/volume)/TotalLossDwell)*($D167-(1-EXP(-TotalLossDwell*$D$91))/TotalLossDwell))*$C$38*$E$38/100+$H$131</f>
        <v>150.85987023535162</v>
      </c>
      <c r="I167" s="61">
        <f>(CinitialDwell/TotalLossDwell*(1-EXP(-TotalLossDwell*$D167))+((CinjectDwell*QinjectDwell+EmissionDwell/volume)/TotalLossDwell)*($D167-(1-EXP(-TotalLossDwell*$D$91))/TotalLossDwell))*$C$39*$E$39/100+$I$131</f>
        <v>48.275158475312516</v>
      </c>
      <c r="J167" s="61">
        <f>(Cinitial/TotalLossDwell*(1-EXP(-TotalLossDwell*$D167))+((CinjectDwell*QinjectDwell+EmissionDwell/volume)/TotalLossDwell)*($D167-(1-EXP(-TotalLossDwell*$D$91))/TotalLossDwell))*$C$40*$E$40/100+$J$131</f>
        <v>4.3685892078398352</v>
      </c>
      <c r="K167" s="61">
        <f>(CinitialDwell/TotalLossDwell*(1-EXP(-TotalLossDwell*$D167))+((CinjectDwell*QinjectDwell+EmissionDwell/volume)/TotalLossDwell)*($D167-(1-EXP(-TotalLossDwell*$D$91))/TotalLossDwell))*$C$41*$E$41/100+$K$131</f>
        <v>21.327311702380058</v>
      </c>
      <c r="L167" s="62">
        <f>(CinitialDwell/TotalLossDwell*(1-EXP(-TotalLossDwell*$D167))+((CinjectDwell*QinjectDwell+EmissionDwell/volume)/TotalLossDwell)*($D167-(1-EXP(-TotalLossDwell*$D$91))/TotalLossDwell))*$C$42*$E$42/100+$L$131</f>
        <v>0</v>
      </c>
    </row>
    <row r="168" spans="2:12">
      <c r="B168" s="57" t="s">
        <v>67</v>
      </c>
      <c r="C168" s="58">
        <f t="shared" si="5"/>
        <v>2.6425000000000001</v>
      </c>
      <c r="D168" s="59">
        <f t="shared" si="9"/>
        <v>2.3125</v>
      </c>
      <c r="E168" s="59">
        <f t="shared" si="6"/>
        <v>11.981804619956243</v>
      </c>
      <c r="F168" s="59">
        <f t="shared" si="7"/>
        <v>0.35366032850352863</v>
      </c>
      <c r="G168" s="60">
        <f t="shared" si="8"/>
        <v>0.96944969203167686</v>
      </c>
      <c r="H168" s="61">
        <f>(CinitialDwell/TotalLossDwell*(1-EXP(-TotalLossDwell*$D168))+((CinjectDwell*QinjectDwell+EmissionDwell/volume)/TotalLossDwell)*($D168-(1-EXP(-TotalLossDwell*$D$91))/TotalLossDwell))*$C$38*$E$38/100+$H$131</f>
        <v>154.17543581507221</v>
      </c>
      <c r="I168" s="61">
        <f>(CinitialDwell/TotalLossDwell*(1-EXP(-TotalLossDwell*$D168))+((CinjectDwell*QinjectDwell+EmissionDwell/volume)/TotalLossDwell)*($D168-(1-EXP(-TotalLossDwell*$D$91))/TotalLossDwell))*$C$39*$E$39/100+$I$131</f>
        <v>49.336139460823105</v>
      </c>
      <c r="J168" s="61">
        <f>(Cinitial/TotalLossDwell*(1-EXP(-TotalLossDwell*$D168))+((CinjectDwell*QinjectDwell+EmissionDwell/volume)/TotalLossDwell)*($D168-(1-EXP(-TotalLossDwell*$D$91))/TotalLossDwell))*$C$40*$E$40/100+$J$131</f>
        <v>4.4680561752314523</v>
      </c>
      <c r="K168" s="61">
        <f>(CinitialDwell/TotalLossDwell*(1-EXP(-TotalLossDwell*$D168))+((CinjectDwell*QinjectDwell+EmissionDwell/volume)/TotalLossDwell)*($D168-(1-EXP(-TotalLossDwell*$D$91))/TotalLossDwell))*$C$41*$E$41/100+$K$131</f>
        <v>21.7960387434286</v>
      </c>
      <c r="L168" s="62">
        <f>(CinitialDwell/TotalLossDwell*(1-EXP(-TotalLossDwell*$D168))+((CinjectDwell*QinjectDwell+EmissionDwell/volume)/TotalLossDwell)*($D168-(1-EXP(-TotalLossDwell*$D$91))/TotalLossDwell))*$C$42*$E$42/100+$L$131</f>
        <v>0</v>
      </c>
    </row>
    <row r="169" spans="2:12">
      <c r="B169" s="57" t="s">
        <v>67</v>
      </c>
      <c r="C169" s="58">
        <f t="shared" si="5"/>
        <v>2.7050000000000001</v>
      </c>
      <c r="D169" s="59">
        <f t="shared" si="9"/>
        <v>2.375</v>
      </c>
      <c r="E169" s="59">
        <f t="shared" si="6"/>
        <v>12.189245193121295</v>
      </c>
      <c r="F169" s="59">
        <f t="shared" si="7"/>
        <v>0.35366032850352852</v>
      </c>
      <c r="G169" s="60">
        <f t="shared" si="8"/>
        <v>0.99155346256314736</v>
      </c>
      <c r="H169" s="61">
        <f>(CinitialDwell/TotalLossDwell*(1-EXP(-TotalLossDwell*$D169))+((CinjectDwell*QinjectDwell+EmissionDwell/volume)/TotalLossDwell)*($D169-(1-EXP(-TotalLossDwell*$D$91))/TotalLossDwell))*$C$38*$E$38/100+$H$131</f>
        <v>157.49100139479282</v>
      </c>
      <c r="I169" s="61">
        <f>(CinitialDwell/TotalLossDwell*(1-EXP(-TotalLossDwell*$D169))+((CinjectDwell*QinjectDwell+EmissionDwell/volume)/TotalLossDwell)*($D169-(1-EXP(-TotalLossDwell*$D$91))/TotalLossDwell))*$C$39*$E$39/100+$I$131</f>
        <v>50.397120446333687</v>
      </c>
      <c r="J169" s="61">
        <f>(Cinitial/TotalLossDwell*(1-EXP(-TotalLossDwell*$D169))+((CinjectDwell*QinjectDwell+EmissionDwell/volume)/TotalLossDwell)*($D169-(1-EXP(-TotalLossDwell*$D$91))/TotalLossDwell))*$C$40*$E$40/100+$J$131</f>
        <v>4.5675231426230702</v>
      </c>
      <c r="K169" s="61">
        <f>(CinitialDwell/TotalLossDwell*(1-EXP(-TotalLossDwell*$D169))+((CinjectDwell*QinjectDwell+EmissionDwell/volume)/TotalLossDwell)*($D169-(1-EXP(-TotalLossDwell*$D$91))/TotalLossDwell))*$C$41*$E$41/100+$K$131</f>
        <v>22.264765784477142</v>
      </c>
      <c r="L169" s="62">
        <f>(CinitialDwell/TotalLossDwell*(1-EXP(-TotalLossDwell*$D169))+((CinjectDwell*QinjectDwell+EmissionDwell/volume)/TotalLossDwell)*($D169-(1-EXP(-TotalLossDwell*$D$91))/TotalLossDwell))*$C$42*$E$42/100+$L$131</f>
        <v>0</v>
      </c>
    </row>
    <row r="170" spans="2:12">
      <c r="B170" s="57" t="s">
        <v>67</v>
      </c>
      <c r="C170" s="58">
        <f t="shared" si="5"/>
        <v>2.7675000000000001</v>
      </c>
      <c r="D170" s="59">
        <f t="shared" si="9"/>
        <v>2.4375</v>
      </c>
      <c r="E170" s="59">
        <f t="shared" si="6"/>
        <v>12.394536142377794</v>
      </c>
      <c r="F170" s="59">
        <f t="shared" si="7"/>
        <v>0.35366032850352846</v>
      </c>
      <c r="G170" s="60">
        <f t="shared" si="8"/>
        <v>1.0136572330946179</v>
      </c>
      <c r="H170" s="61">
        <f>(CinitialDwell/TotalLossDwell*(1-EXP(-TotalLossDwell*$D170))+((CinjectDwell*QinjectDwell+EmissionDwell/volume)/TotalLossDwell)*($D170-(1-EXP(-TotalLossDwell*$D$91))/TotalLossDwell))*$C$38*$E$38/100+$H$131</f>
        <v>160.80656697451337</v>
      </c>
      <c r="I170" s="61">
        <f>(CinitialDwell/TotalLossDwell*(1-EXP(-TotalLossDwell*$D170))+((CinjectDwell*QinjectDwell+EmissionDwell/volume)/TotalLossDwell)*($D170-(1-EXP(-TotalLossDwell*$D$91))/TotalLossDwell))*$C$39*$E$39/100+$I$131</f>
        <v>51.458101431844277</v>
      </c>
      <c r="J170" s="61">
        <f>(Cinitial/TotalLossDwell*(1-EXP(-TotalLossDwell*$D170))+((CinjectDwell*QinjectDwell+EmissionDwell/volume)/TotalLossDwell)*($D170-(1-EXP(-TotalLossDwell*$D$91))/TotalLossDwell))*$C$40*$E$40/100+$J$131</f>
        <v>4.6669901100146873</v>
      </c>
      <c r="K170" s="61">
        <f>(CinitialDwell/TotalLossDwell*(1-EXP(-TotalLossDwell*$D170))+((CinjectDwell*QinjectDwell+EmissionDwell/volume)/TotalLossDwell)*($D170-(1-EXP(-TotalLossDwell*$D$91))/TotalLossDwell))*$C$41*$E$41/100+$K$131</f>
        <v>22.733492825525683</v>
      </c>
      <c r="L170" s="62">
        <f>(CinitialDwell/TotalLossDwell*(1-EXP(-TotalLossDwell*$D170))+((CinjectDwell*QinjectDwell+EmissionDwell/volume)/TotalLossDwell)*($D170-(1-EXP(-TotalLossDwell*$D$91))/TotalLossDwell))*$C$42*$E$42/100+$L$131</f>
        <v>0</v>
      </c>
    </row>
    <row r="171" spans="2:12">
      <c r="B171" s="63" t="s">
        <v>67</v>
      </c>
      <c r="C171" s="64">
        <f t="shared" si="5"/>
        <v>2.83</v>
      </c>
      <c r="D171" s="65">
        <f t="shared" si="9"/>
        <v>2.5</v>
      </c>
      <c r="E171" s="65">
        <f t="shared" si="6"/>
        <v>12.597699743420785</v>
      </c>
      <c r="F171" s="65">
        <f t="shared" si="7"/>
        <v>0.35366032850352846</v>
      </c>
      <c r="G171" s="66">
        <f t="shared" si="8"/>
        <v>1.0357610036260883</v>
      </c>
      <c r="H171" s="67">
        <f>(CinitialDwell/TotalLossDwell*(1-EXP(-TotalLossDwell*$D171))+((CinjectDwell*QinjectDwell+EmissionDwell/volume)/TotalLossDwell)*($D171-(1-EXP(-TotalLossDwell*$D$91))/TotalLossDwell))*$C$38*$E$38/100+$H$131</f>
        <v>164.12213255423396</v>
      </c>
      <c r="I171" s="67">
        <f>(CinitialDwell/TotalLossDwell*(1-EXP(-TotalLossDwell*$D171))+((CinjectDwell*QinjectDwell+EmissionDwell/volume)/TotalLossDwell)*($D171-(1-EXP(-TotalLossDwell*$D$91))/TotalLossDwell))*$C$39*$E$39/100+$I$131</f>
        <v>52.519082417354866</v>
      </c>
      <c r="J171" s="67">
        <f>(Cinitial/TotalLossDwell*(1-EXP(-TotalLossDwell*$D171))+((CinjectDwell*QinjectDwell+EmissionDwell/volume)/TotalLossDwell)*($D171-(1-EXP(-TotalLossDwell*$D$91))/TotalLossDwell))*$C$40*$E$40/100+$J$131</f>
        <v>4.7664570774063053</v>
      </c>
      <c r="K171" s="67">
        <f>(CinitialDwell/TotalLossDwell*(1-EXP(-TotalLossDwell*$D171))+((CinjectDwell*QinjectDwell+EmissionDwell/volume)/TotalLossDwell)*($D171-(1-EXP(-TotalLossDwell*$D$91))/TotalLossDwell))*$C$41*$E$41/100+$K$131</f>
        <v>23.202219866574222</v>
      </c>
      <c r="L171" s="68">
        <f>(CinitialDwell/TotalLossDwell*(1-EXP(-TotalLossDwell*$D171))+((CinjectDwell*QinjectDwell+EmissionDwell/volume)/TotalLossDwell)*($D171-(1-EXP(-TotalLossDwell*$D$91))/TotalLossDwell))*$C$42*$E$42/100+$L$131</f>
        <v>0</v>
      </c>
    </row>
    <row r="172" spans="2:12">
      <c r="B172" s="57" t="s">
        <v>70</v>
      </c>
      <c r="C172" s="58">
        <f t="shared" ref="C172:C211" si="10">DurationGas+D172+DurationDwell</f>
        <v>2.8425000000000002</v>
      </c>
      <c r="D172" s="59">
        <f>DurationAeration/40</f>
        <v>1.2500000000000001E-2</v>
      </c>
      <c r="E172" s="59">
        <f t="shared" ref="E172:E211" si="11">CinitialAerationNoLoss*EXP(-ACHAeration*D172)</f>
        <v>10.650401282767399</v>
      </c>
      <c r="F172" s="59">
        <f t="shared" ref="F172:F211" si="12">CinitialAeration*EXP(-TotalLossAeration*D172)</f>
        <v>0.24814141443596874</v>
      </c>
      <c r="G172" s="69"/>
      <c r="H172" s="69"/>
      <c r="I172" s="69"/>
      <c r="J172" s="69"/>
      <c r="K172" s="69"/>
      <c r="L172" s="70"/>
    </row>
    <row r="173" spans="2:12">
      <c r="B173" s="57" t="s">
        <v>70</v>
      </c>
      <c r="C173" s="58">
        <f t="shared" si="10"/>
        <v>2.855</v>
      </c>
      <c r="D173" s="59">
        <f t="shared" ref="D173:D211" si="13">DurationAeration/40+D172</f>
        <v>2.5000000000000001E-2</v>
      </c>
      <c r="E173" s="59">
        <f t="shared" si="11"/>
        <v>9.004107876377466</v>
      </c>
      <c r="F173" s="59">
        <f t="shared" si="12"/>
        <v>0.17410536776580771</v>
      </c>
      <c r="G173" s="69"/>
      <c r="H173" s="69"/>
      <c r="I173" s="69"/>
      <c r="J173" s="69"/>
      <c r="K173" s="69"/>
      <c r="L173" s="70"/>
    </row>
    <row r="174" spans="2:12">
      <c r="B174" s="57" t="s">
        <v>70</v>
      </c>
      <c r="C174" s="58">
        <f t="shared" si="10"/>
        <v>2.8675000000000002</v>
      </c>
      <c r="D174" s="59">
        <f t="shared" si="13"/>
        <v>3.7500000000000006E-2</v>
      </c>
      <c r="E174" s="59">
        <f t="shared" si="11"/>
        <v>7.6122914524002301</v>
      </c>
      <c r="F174" s="59">
        <f t="shared" si="12"/>
        <v>0.12215888731741366</v>
      </c>
      <c r="G174" s="69"/>
      <c r="H174" s="69"/>
      <c r="I174" s="69"/>
      <c r="J174" s="69"/>
      <c r="K174" s="69"/>
      <c r="L174" s="70"/>
    </row>
    <row r="175" spans="2:12">
      <c r="B175" s="57" t="s">
        <v>70</v>
      </c>
      <c r="C175" s="58">
        <f t="shared" si="10"/>
        <v>2.88</v>
      </c>
      <c r="D175" s="59">
        <f t="shared" si="13"/>
        <v>0.05</v>
      </c>
      <c r="E175" s="59">
        <f t="shared" si="11"/>
        <v>6.435616049015934</v>
      </c>
      <c r="F175" s="59">
        <f t="shared" si="12"/>
        <v>8.5711278992279524E-2</v>
      </c>
      <c r="G175" s="69"/>
      <c r="H175" s="69"/>
      <c r="I175" s="69"/>
      <c r="J175" s="69"/>
      <c r="K175" s="69"/>
      <c r="L175" s="70"/>
    </row>
    <row r="176" spans="2:12">
      <c r="B176" s="57" t="s">
        <v>70</v>
      </c>
      <c r="C176" s="58">
        <f t="shared" si="10"/>
        <v>2.8925000000000001</v>
      </c>
      <c r="D176" s="59">
        <f t="shared" si="13"/>
        <v>6.25E-2</v>
      </c>
      <c r="E176" s="59">
        <f t="shared" si="11"/>
        <v>5.4408260888765927</v>
      </c>
      <c r="F176" s="59">
        <f t="shared" si="12"/>
        <v>6.0138263435583435E-2</v>
      </c>
      <c r="G176" s="69"/>
      <c r="H176" s="69"/>
      <c r="I176" s="69"/>
      <c r="J176" s="69"/>
      <c r="K176" s="69"/>
      <c r="L176" s="70"/>
    </row>
    <row r="177" spans="2:12">
      <c r="B177" s="57" t="s">
        <v>70</v>
      </c>
      <c r="C177" s="58">
        <f t="shared" si="10"/>
        <v>2.9050000000000002</v>
      </c>
      <c r="D177" s="59">
        <f t="shared" si="13"/>
        <v>7.4999999999999997E-2</v>
      </c>
      <c r="E177" s="59">
        <f t="shared" si="11"/>
        <v>4.5998064993213319</v>
      </c>
      <c r="F177" s="59">
        <f t="shared" si="12"/>
        <v>4.2195271982505354E-2</v>
      </c>
      <c r="G177" s="69"/>
      <c r="H177" s="69"/>
      <c r="I177" s="69"/>
      <c r="J177" s="69"/>
      <c r="K177" s="69"/>
      <c r="L177" s="70"/>
    </row>
    <row r="178" spans="2:12">
      <c r="B178" s="57" t="s">
        <v>70</v>
      </c>
      <c r="C178" s="58">
        <f t="shared" si="10"/>
        <v>2.9175</v>
      </c>
      <c r="D178" s="59">
        <f t="shared" si="13"/>
        <v>8.7499999999999994E-2</v>
      </c>
      <c r="E178" s="59">
        <f t="shared" si="11"/>
        <v>3.8887881151826087</v>
      </c>
      <c r="F178" s="59">
        <f t="shared" si="12"/>
        <v>2.9605792983774883E-2</v>
      </c>
      <c r="G178" s="69"/>
      <c r="H178" s="69"/>
      <c r="I178" s="69"/>
      <c r="J178" s="69"/>
      <c r="K178" s="69"/>
      <c r="L178" s="70"/>
    </row>
    <row r="179" spans="2:12">
      <c r="B179" s="57" t="s">
        <v>70</v>
      </c>
      <c r="C179" s="58">
        <f t="shared" si="10"/>
        <v>2.93</v>
      </c>
      <c r="D179" s="59">
        <f t="shared" si="13"/>
        <v>9.9999999999999992E-2</v>
      </c>
      <c r="E179" s="59">
        <f t="shared" si="11"/>
        <v>3.2876759070227721</v>
      </c>
      <c r="F179" s="59">
        <f t="shared" si="12"/>
        <v>2.0772540074194622E-2</v>
      </c>
      <c r="G179" s="69"/>
      <c r="H179" s="69"/>
      <c r="I179" s="69"/>
      <c r="J179" s="69"/>
      <c r="K179" s="69"/>
      <c r="L179" s="70"/>
    </row>
    <row r="180" spans="2:12">
      <c r="B180" s="57" t="s">
        <v>70</v>
      </c>
      <c r="C180" s="58">
        <f t="shared" si="10"/>
        <v>2.9424999999999999</v>
      </c>
      <c r="D180" s="59">
        <f t="shared" si="13"/>
        <v>0.11249999999999999</v>
      </c>
      <c r="E180" s="59">
        <f t="shared" si="11"/>
        <v>2.7794810489721034</v>
      </c>
      <c r="F180" s="59">
        <f t="shared" si="12"/>
        <v>1.4574796944993135E-2</v>
      </c>
      <c r="G180" s="69"/>
      <c r="H180" s="69"/>
      <c r="I180" s="69"/>
      <c r="J180" s="69"/>
      <c r="K180" s="69"/>
      <c r="L180" s="70"/>
    </row>
    <row r="181" spans="2:12">
      <c r="B181" s="57" t="s">
        <v>70</v>
      </c>
      <c r="C181" s="58">
        <f t="shared" si="10"/>
        <v>2.9550000000000001</v>
      </c>
      <c r="D181" s="59">
        <f t="shared" si="13"/>
        <v>0.12499999999999999</v>
      </c>
      <c r="E181" s="59">
        <f t="shared" si="11"/>
        <v>2.3498407750875541</v>
      </c>
      <c r="F181" s="59">
        <f t="shared" si="12"/>
        <v>1.0226226798891723E-2</v>
      </c>
      <c r="G181" s="69"/>
      <c r="H181" s="69"/>
      <c r="I181" s="69"/>
      <c r="J181" s="69"/>
      <c r="K181" s="69"/>
      <c r="L181" s="70"/>
    </row>
    <row r="182" spans="2:12">
      <c r="B182" s="57" t="s">
        <v>70</v>
      </c>
      <c r="C182" s="58">
        <f t="shared" si="10"/>
        <v>2.9675000000000002</v>
      </c>
      <c r="D182" s="59">
        <f t="shared" si="13"/>
        <v>0.13749999999999998</v>
      </c>
      <c r="E182" s="59">
        <f t="shared" si="11"/>
        <v>1.9866124542587209</v>
      </c>
      <c r="F182" s="59">
        <f t="shared" si="12"/>
        <v>7.1751061052206331E-3</v>
      </c>
      <c r="G182" s="69"/>
      <c r="H182" s="69"/>
      <c r="I182" s="69"/>
      <c r="J182" s="69"/>
      <c r="K182" s="69"/>
      <c r="L182" s="70"/>
    </row>
    <row r="183" spans="2:12">
      <c r="B183" s="57" t="s">
        <v>70</v>
      </c>
      <c r="C183" s="58">
        <f t="shared" si="10"/>
        <v>2.98</v>
      </c>
      <c r="D183" s="59">
        <f t="shared" si="13"/>
        <v>0.15</v>
      </c>
      <c r="E183" s="59">
        <f t="shared" si="11"/>
        <v>1.6795304112759757</v>
      </c>
      <c r="F183" s="59">
        <f t="shared" si="12"/>
        <v>5.0343248427419749E-3</v>
      </c>
      <c r="G183" s="69"/>
      <c r="H183" s="69"/>
      <c r="I183" s="69"/>
      <c r="J183" s="69"/>
      <c r="K183" s="69"/>
      <c r="L183" s="70"/>
    </row>
    <row r="184" spans="2:12">
      <c r="B184" s="57" t="s">
        <v>70</v>
      </c>
      <c r="C184" s="58">
        <f t="shared" si="10"/>
        <v>2.9925000000000002</v>
      </c>
      <c r="D184" s="59">
        <f t="shared" si="13"/>
        <v>0.16250000000000001</v>
      </c>
      <c r="E184" s="59">
        <f t="shared" si="11"/>
        <v>1.4199157950277743</v>
      </c>
      <c r="F184" s="59">
        <f t="shared" si="12"/>
        <v>3.5322720320203112E-3</v>
      </c>
      <c r="G184" s="69"/>
      <c r="H184" s="69"/>
      <c r="I184" s="69"/>
      <c r="J184" s="69"/>
      <c r="K184" s="69"/>
      <c r="L184" s="70"/>
    </row>
    <row r="185" spans="2:12">
      <c r="B185" s="57" t="s">
        <v>70</v>
      </c>
      <c r="C185" s="58">
        <f t="shared" si="10"/>
        <v>3.0049999999999999</v>
      </c>
      <c r="D185" s="59">
        <f t="shared" si="13"/>
        <v>0.17500000000000002</v>
      </c>
      <c r="E185" s="59">
        <f t="shared" si="11"/>
        <v>1.2004312940291655</v>
      </c>
      <c r="F185" s="59">
        <f t="shared" si="12"/>
        <v>2.4783751740178241E-3</v>
      </c>
      <c r="G185" s="69"/>
      <c r="H185" s="69"/>
      <c r="I185" s="69"/>
      <c r="J185" s="69"/>
      <c r="K185" s="69"/>
      <c r="L185" s="70"/>
    </row>
    <row r="186" spans="2:12">
      <c r="B186" s="57" t="s">
        <v>70</v>
      </c>
      <c r="C186" s="58">
        <f t="shared" si="10"/>
        <v>3.0175000000000001</v>
      </c>
      <c r="D186" s="59">
        <f t="shared" si="13"/>
        <v>0.18750000000000003</v>
      </c>
      <c r="E186" s="59">
        <f t="shared" si="11"/>
        <v>1.0148737669731671</v>
      </c>
      <c r="F186" s="59">
        <f t="shared" si="12"/>
        <v>1.7389214215403218E-3</v>
      </c>
      <c r="G186" s="69"/>
      <c r="H186" s="69"/>
      <c r="I186" s="69"/>
      <c r="J186" s="69"/>
      <c r="K186" s="69"/>
      <c r="L186" s="70"/>
    </row>
    <row r="187" spans="2:12">
      <c r="B187" s="57" t="s">
        <v>70</v>
      </c>
      <c r="C187" s="58">
        <f t="shared" si="10"/>
        <v>3.0300000000000002</v>
      </c>
      <c r="D187" s="59">
        <f t="shared" si="13"/>
        <v>0.20000000000000004</v>
      </c>
      <c r="E187" s="59">
        <f t="shared" si="11"/>
        <v>0.85799892756318119</v>
      </c>
      <c r="F187" s="59">
        <f t="shared" si="12"/>
        <v>1.2200928019262293E-3</v>
      </c>
      <c r="G187" s="69"/>
      <c r="H187" s="69"/>
      <c r="I187" s="69"/>
      <c r="J187" s="69"/>
      <c r="K187" s="69"/>
      <c r="L187" s="70"/>
    </row>
    <row r="188" spans="2:12">
      <c r="B188" s="57" t="s">
        <v>70</v>
      </c>
      <c r="C188" s="58">
        <f t="shared" si="10"/>
        <v>3.0425</v>
      </c>
      <c r="D188" s="59">
        <f t="shared" si="13"/>
        <v>0.21250000000000005</v>
      </c>
      <c r="E188" s="59">
        <f t="shared" si="11"/>
        <v>0.72537312881300753</v>
      </c>
      <c r="F188" s="59">
        <f t="shared" si="12"/>
        <v>8.5606308995468271E-4</v>
      </c>
      <c r="G188" s="69"/>
      <c r="H188" s="69"/>
      <c r="I188" s="69"/>
      <c r="J188" s="69"/>
      <c r="K188" s="69"/>
      <c r="L188" s="70"/>
    </row>
    <row r="189" spans="2:12">
      <c r="B189" s="57" t="s">
        <v>70</v>
      </c>
      <c r="C189" s="58">
        <f t="shared" si="10"/>
        <v>3.0550000000000002</v>
      </c>
      <c r="D189" s="59">
        <f t="shared" si="13"/>
        <v>0.22500000000000006</v>
      </c>
      <c r="E189" s="59">
        <f t="shared" si="11"/>
        <v>0.61324805789483505</v>
      </c>
      <c r="F189" s="59">
        <f t="shared" si="12"/>
        <v>6.0064612529946648E-4</v>
      </c>
      <c r="G189" s="69"/>
      <c r="H189" s="69"/>
      <c r="I189" s="69"/>
      <c r="J189" s="69"/>
      <c r="K189" s="69"/>
      <c r="L189" s="70"/>
    </row>
    <row r="190" spans="2:12">
      <c r="B190" s="57" t="s">
        <v>70</v>
      </c>
      <c r="C190" s="58">
        <f t="shared" si="10"/>
        <v>3.0674999999999999</v>
      </c>
      <c r="D190" s="59">
        <f t="shared" si="13"/>
        <v>0.23750000000000007</v>
      </c>
      <c r="E190" s="59">
        <f t="shared" si="11"/>
        <v>0.51845480012085488</v>
      </c>
      <c r="F190" s="59">
        <f t="shared" si="12"/>
        <v>4.2143595731520265E-4</v>
      </c>
      <c r="G190" s="69"/>
      <c r="H190" s="69"/>
      <c r="I190" s="69"/>
      <c r="J190" s="69"/>
      <c r="K190" s="69"/>
      <c r="L190" s="70"/>
    </row>
    <row r="191" spans="2:12">
      <c r="B191" s="57" t="s">
        <v>70</v>
      </c>
      <c r="C191" s="58">
        <f t="shared" si="10"/>
        <v>3.08</v>
      </c>
      <c r="D191" s="59">
        <f t="shared" si="13"/>
        <v>0.25000000000000006</v>
      </c>
      <c r="E191" s="59">
        <f t="shared" si="11"/>
        <v>0.43831427806078899</v>
      </c>
      <c r="F191" s="59">
        <f t="shared" si="12"/>
        <v>2.9569534978625016E-4</v>
      </c>
      <c r="G191" s="69"/>
      <c r="H191" s="69"/>
      <c r="I191" s="69"/>
      <c r="J191" s="69"/>
      <c r="K191" s="69"/>
      <c r="L191" s="70"/>
    </row>
    <row r="192" spans="2:12">
      <c r="B192" s="57" t="s">
        <v>70</v>
      </c>
      <c r="C192" s="58">
        <f t="shared" si="10"/>
        <v>3.0925000000000002</v>
      </c>
      <c r="D192" s="59">
        <f t="shared" si="13"/>
        <v>0.26250000000000007</v>
      </c>
      <c r="E192" s="59">
        <f t="shared" si="11"/>
        <v>0.37056153459697261</v>
      </c>
      <c r="F192" s="59">
        <f t="shared" si="12"/>
        <v>2.0747100091371025E-4</v>
      </c>
      <c r="G192" s="69"/>
      <c r="H192" s="69"/>
      <c r="I192" s="69"/>
      <c r="J192" s="69"/>
      <c r="K192" s="69"/>
      <c r="L192" s="70"/>
    </row>
    <row r="193" spans="2:12">
      <c r="B193" s="57" t="s">
        <v>70</v>
      </c>
      <c r="C193" s="58">
        <f t="shared" si="10"/>
        <v>3.105</v>
      </c>
      <c r="D193" s="59">
        <f t="shared" si="13"/>
        <v>0.27500000000000008</v>
      </c>
      <c r="E193" s="59">
        <f t="shared" si="11"/>
        <v>0.31328171998042742</v>
      </c>
      <c r="F193" s="59">
        <f t="shared" si="12"/>
        <v>1.4556947294319038E-4</v>
      </c>
      <c r="G193" s="69"/>
      <c r="H193" s="69"/>
      <c r="I193" s="69"/>
      <c r="J193" s="69"/>
      <c r="K193" s="69"/>
      <c r="L193" s="70"/>
    </row>
    <row r="194" spans="2:12">
      <c r="B194" s="57" t="s">
        <v>70</v>
      </c>
      <c r="C194" s="58">
        <f t="shared" si="10"/>
        <v>3.1175000000000002</v>
      </c>
      <c r="D194" s="59">
        <f t="shared" si="13"/>
        <v>0.28750000000000009</v>
      </c>
      <c r="E194" s="59">
        <f t="shared" si="11"/>
        <v>0.26485597373359099</v>
      </c>
      <c r="F194" s="59">
        <f t="shared" si="12"/>
        <v>1.021370281130114E-4</v>
      </c>
      <c r="G194" s="69"/>
      <c r="H194" s="69"/>
      <c r="I194" s="69"/>
      <c r="J194" s="69"/>
      <c r="K194" s="69"/>
      <c r="L194" s="70"/>
    </row>
    <row r="195" spans="2:12">
      <c r="B195" s="57" t="s">
        <v>70</v>
      </c>
      <c r="C195" s="58">
        <f t="shared" si="10"/>
        <v>3.13</v>
      </c>
      <c r="D195" s="59">
        <f t="shared" si="13"/>
        <v>0.3000000000000001</v>
      </c>
      <c r="E195" s="59">
        <f t="shared" si="11"/>
        <v>0.22391567189669173</v>
      </c>
      <c r="F195" s="59">
        <f t="shared" si="12"/>
        <v>7.1663188035510917E-5</v>
      </c>
      <c r="G195" s="69"/>
      <c r="H195" s="69"/>
      <c r="I195" s="69"/>
      <c r="J195" s="69"/>
      <c r="K195" s="69"/>
      <c r="L195" s="70"/>
    </row>
    <row r="196" spans="2:12">
      <c r="B196" s="57" t="s">
        <v>70</v>
      </c>
      <c r="C196" s="58">
        <f t="shared" si="10"/>
        <v>3.1425000000000001</v>
      </c>
      <c r="D196" s="59">
        <f t="shared" si="13"/>
        <v>0.31250000000000011</v>
      </c>
      <c r="E196" s="59">
        <f t="shared" si="11"/>
        <v>0.18930374653878537</v>
      </c>
      <c r="F196" s="59">
        <f t="shared" si="12"/>
        <v>5.0281593407344992E-5</v>
      </c>
      <c r="G196" s="69"/>
      <c r="H196" s="69"/>
      <c r="I196" s="69"/>
      <c r="J196" s="69"/>
      <c r="K196" s="69"/>
      <c r="L196" s="70"/>
    </row>
    <row r="197" spans="2:12">
      <c r="B197" s="57" t="s">
        <v>70</v>
      </c>
      <c r="C197" s="58">
        <f t="shared" si="10"/>
        <v>3.1550000000000002</v>
      </c>
      <c r="D197" s="59">
        <f t="shared" si="13"/>
        <v>0.32500000000000012</v>
      </c>
      <c r="E197" s="59">
        <f t="shared" si="11"/>
        <v>0.16004198433307662</v>
      </c>
      <c r="F197" s="59">
        <f t="shared" si="12"/>
        <v>3.5279460834602404E-5</v>
      </c>
      <c r="G197" s="69"/>
      <c r="H197" s="69"/>
      <c r="I197" s="69"/>
      <c r="J197" s="69"/>
      <c r="K197" s="69"/>
      <c r="L197" s="70"/>
    </row>
    <row r="198" spans="2:12">
      <c r="B198" s="57" t="s">
        <v>70</v>
      </c>
      <c r="C198" s="58">
        <f t="shared" si="10"/>
        <v>3.1675000000000004</v>
      </c>
      <c r="D198" s="59">
        <f t="shared" si="13"/>
        <v>0.33750000000000013</v>
      </c>
      <c r="E198" s="59">
        <f t="shared" si="11"/>
        <v>0.13530337997838288</v>
      </c>
      <c r="F198" s="59">
        <f t="shared" si="12"/>
        <v>2.4753399254814263E-5</v>
      </c>
      <c r="G198" s="69"/>
      <c r="H198" s="69"/>
      <c r="I198" s="69"/>
      <c r="J198" s="69"/>
      <c r="K198" s="69"/>
      <c r="L198" s="70"/>
    </row>
    <row r="199" spans="2:12">
      <c r="B199" s="57" t="s">
        <v>70</v>
      </c>
      <c r="C199" s="58">
        <f t="shared" si="10"/>
        <v>3.18</v>
      </c>
      <c r="D199" s="59">
        <f t="shared" si="13"/>
        <v>0.35000000000000014</v>
      </c>
      <c r="E199" s="59">
        <f t="shared" si="11"/>
        <v>0.11438876311027513</v>
      </c>
      <c r="F199" s="59">
        <f t="shared" si="12"/>
        <v>1.736791776781539E-5</v>
      </c>
      <c r="G199" s="69"/>
      <c r="H199" s="69"/>
      <c r="I199" s="69"/>
      <c r="J199" s="69"/>
      <c r="K199" s="69"/>
      <c r="L199" s="70"/>
    </row>
    <row r="200" spans="2:12">
      <c r="B200" s="57" t="s">
        <v>70</v>
      </c>
      <c r="C200" s="58">
        <f t="shared" si="10"/>
        <v>3.1924999999999999</v>
      </c>
      <c r="D200" s="59">
        <f t="shared" si="13"/>
        <v>0.36250000000000016</v>
      </c>
      <c r="E200" s="59">
        <f t="shared" si="11"/>
        <v>9.6707038124170794E-2</v>
      </c>
      <c r="F200" s="59">
        <f t="shared" si="12"/>
        <v>1.2185985629061894E-5</v>
      </c>
      <c r="G200" s="69"/>
      <c r="H200" s="69"/>
      <c r="I200" s="69"/>
      <c r="J200" s="69"/>
      <c r="K200" s="69"/>
      <c r="L200" s="70"/>
    </row>
    <row r="201" spans="2:12">
      <c r="B201" s="57" t="s">
        <v>70</v>
      </c>
      <c r="C201" s="58">
        <f t="shared" si="10"/>
        <v>3.2050000000000001</v>
      </c>
      <c r="D201" s="59">
        <f t="shared" si="13"/>
        <v>0.37500000000000017</v>
      </c>
      <c r="E201" s="59">
        <f t="shared" si="11"/>
        <v>8.1758478441924368E-2</v>
      </c>
      <c r="F201" s="59">
        <f t="shared" si="12"/>
        <v>8.5501467554669023E-6</v>
      </c>
      <c r="G201" s="69"/>
      <c r="H201" s="69"/>
      <c r="I201" s="69"/>
      <c r="J201" s="69"/>
      <c r="K201" s="69"/>
      <c r="L201" s="70"/>
    </row>
    <row r="202" spans="2:12">
      <c r="B202" s="57" t="s">
        <v>70</v>
      </c>
      <c r="C202" s="58">
        <f t="shared" si="10"/>
        <v>3.2175000000000002</v>
      </c>
      <c r="D202" s="59">
        <f t="shared" si="13"/>
        <v>0.38750000000000018</v>
      </c>
      <c r="E202" s="59">
        <f t="shared" si="11"/>
        <v>6.9120603079124932E-2</v>
      </c>
      <c r="F202" s="59">
        <f t="shared" si="12"/>
        <v>5.9991051824052691E-6</v>
      </c>
      <c r="G202" s="69"/>
      <c r="H202" s="69"/>
      <c r="I202" s="69"/>
      <c r="J202" s="69"/>
      <c r="K202" s="69"/>
      <c r="L202" s="70"/>
    </row>
    <row r="203" spans="2:12">
      <c r="B203" s="57" t="s">
        <v>70</v>
      </c>
      <c r="C203" s="58">
        <f t="shared" si="10"/>
        <v>3.2300000000000004</v>
      </c>
      <c r="D203" s="59">
        <f t="shared" si="13"/>
        <v>0.40000000000000019</v>
      </c>
      <c r="E203" s="59">
        <f t="shared" si="11"/>
        <v>5.8436236352119204E-2</v>
      </c>
      <c r="F203" s="59">
        <f t="shared" si="12"/>
        <v>4.2091982768074024E-6</v>
      </c>
      <c r="G203" s="69"/>
      <c r="H203" s="69"/>
      <c r="I203" s="69"/>
      <c r="J203" s="69"/>
      <c r="K203" s="69"/>
      <c r="L203" s="70"/>
    </row>
    <row r="204" spans="2:12">
      <c r="B204" s="57" t="s">
        <v>70</v>
      </c>
      <c r="C204" s="58">
        <f t="shared" si="10"/>
        <v>3.2425000000000002</v>
      </c>
      <c r="D204" s="59">
        <f t="shared" si="13"/>
        <v>0.4125000000000002</v>
      </c>
      <c r="E204" s="59">
        <f t="shared" si="11"/>
        <v>4.9403413264373523E-2</v>
      </c>
      <c r="F204" s="59">
        <f t="shared" si="12"/>
        <v>2.9533321378397385E-6</v>
      </c>
      <c r="G204" s="69"/>
      <c r="H204" s="69"/>
      <c r="I204" s="69"/>
      <c r="J204" s="69"/>
      <c r="K204" s="69"/>
      <c r="L204" s="70"/>
    </row>
    <row r="205" spans="2:12">
      <c r="B205" s="57" t="s">
        <v>70</v>
      </c>
      <c r="C205" s="58">
        <f t="shared" si="10"/>
        <v>3.2550000000000003</v>
      </c>
      <c r="D205" s="59">
        <f t="shared" si="13"/>
        <v>0.42500000000000021</v>
      </c>
      <c r="E205" s="59">
        <f t="shared" si="11"/>
        <v>4.1766845274968926E-2</v>
      </c>
      <c r="F205" s="59">
        <f t="shared" si="12"/>
        <v>2.072169126471433E-6</v>
      </c>
      <c r="G205" s="69"/>
      <c r="H205" s="69"/>
      <c r="I205" s="69"/>
      <c r="J205" s="69"/>
      <c r="K205" s="69"/>
      <c r="L205" s="70"/>
    </row>
    <row r="206" spans="2:12">
      <c r="B206" s="57" t="s">
        <v>70</v>
      </c>
      <c r="C206" s="58">
        <f t="shared" si="10"/>
        <v>3.2675000000000001</v>
      </c>
      <c r="D206" s="59">
        <f t="shared" si="13"/>
        <v>0.43750000000000022</v>
      </c>
      <c r="E206" s="59">
        <f t="shared" si="11"/>
        <v>3.5310705252043564E-2</v>
      </c>
      <c r="F206" s="59">
        <f t="shared" si="12"/>
        <v>1.453911950398577E-6</v>
      </c>
      <c r="G206" s="69"/>
      <c r="H206" s="69"/>
      <c r="I206" s="69"/>
      <c r="J206" s="69"/>
      <c r="K206" s="69"/>
      <c r="L206" s="70"/>
    </row>
    <row r="207" spans="2:12">
      <c r="B207" s="57" t="s">
        <v>70</v>
      </c>
      <c r="C207" s="58">
        <f t="shared" si="10"/>
        <v>3.2800000000000002</v>
      </c>
      <c r="D207" s="59">
        <f t="shared" si="13"/>
        <v>0.45000000000000023</v>
      </c>
      <c r="E207" s="59">
        <f t="shared" si="11"/>
        <v>2.9852527697224449E-2</v>
      </c>
      <c r="F207" s="59">
        <f t="shared" si="12"/>
        <v>1.0201194161749518E-6</v>
      </c>
      <c r="G207" s="69"/>
      <c r="H207" s="69"/>
      <c r="I207" s="69"/>
      <c r="J207" s="69"/>
      <c r="K207" s="69"/>
      <c r="L207" s="70"/>
    </row>
    <row r="208" spans="2:12">
      <c r="B208" s="57" t="s">
        <v>70</v>
      </c>
      <c r="C208" s="58">
        <f t="shared" si="10"/>
        <v>3.2925000000000004</v>
      </c>
      <c r="D208" s="59">
        <f t="shared" si="13"/>
        <v>0.46250000000000024</v>
      </c>
      <c r="E208" s="59">
        <f t="shared" si="11"/>
        <v>2.5238051847236251E-2</v>
      </c>
      <c r="F208" s="59">
        <f t="shared" si="12"/>
        <v>7.1575422636277232E-7</v>
      </c>
      <c r="G208" s="69"/>
      <c r="H208" s="69"/>
      <c r="I208" s="69"/>
      <c r="J208" s="69"/>
      <c r="K208" s="69"/>
      <c r="L208" s="70"/>
    </row>
    <row r="209" spans="2:12">
      <c r="B209" s="57" t="s">
        <v>70</v>
      </c>
      <c r="C209" s="58">
        <f t="shared" si="10"/>
        <v>3.3050000000000002</v>
      </c>
      <c r="D209" s="59">
        <f t="shared" si="13"/>
        <v>0.47500000000000026</v>
      </c>
      <c r="E209" s="59">
        <f t="shared" si="11"/>
        <v>2.1336861906772694E-2</v>
      </c>
      <c r="F209" s="59">
        <f t="shared" si="12"/>
        <v>5.0220013895736958E-7</v>
      </c>
      <c r="G209" s="69"/>
      <c r="H209" s="69"/>
      <c r="I209" s="69"/>
      <c r="J209" s="69"/>
      <c r="K209" s="69"/>
      <c r="L209" s="70"/>
    </row>
    <row r="210" spans="2:12">
      <c r="B210" s="57" t="s">
        <v>70</v>
      </c>
      <c r="C210" s="58">
        <f t="shared" si="10"/>
        <v>3.3175000000000003</v>
      </c>
      <c r="D210" s="59">
        <f t="shared" si="13"/>
        <v>0.48750000000000027</v>
      </c>
      <c r="E210" s="59">
        <f t="shared" si="11"/>
        <v>1.8038701195494302E-2</v>
      </c>
      <c r="F210" s="59">
        <f t="shared" si="12"/>
        <v>3.5236254328587576E-7</v>
      </c>
      <c r="G210" s="69"/>
      <c r="H210" s="69"/>
      <c r="I210" s="69"/>
      <c r="J210" s="69"/>
      <c r="K210" s="69"/>
      <c r="L210" s="70"/>
    </row>
    <row r="211" spans="2:12" ht="16.2" thickBot="1">
      <c r="B211" s="71" t="s">
        <v>70</v>
      </c>
      <c r="C211" s="72">
        <f t="shared" si="10"/>
        <v>3.33</v>
      </c>
      <c r="D211" s="73">
        <f t="shared" si="13"/>
        <v>0.50000000000000022</v>
      </c>
      <c r="E211" s="73">
        <f t="shared" si="11"/>
        <v>1.5250356038393902E-2</v>
      </c>
      <c r="F211" s="73">
        <f t="shared" si="12"/>
        <v>2.4723083941924287E-7</v>
      </c>
      <c r="G211" s="74"/>
      <c r="H211" s="74"/>
      <c r="I211" s="74"/>
      <c r="J211" s="74"/>
      <c r="K211" s="74"/>
      <c r="L211" s="75"/>
    </row>
  </sheetData>
  <mergeCells count="33">
    <mergeCell ref="E16:F16"/>
    <mergeCell ref="H16:L16"/>
    <mergeCell ref="B2:M2"/>
    <mergeCell ref="B3:M3"/>
    <mergeCell ref="B4:M4"/>
    <mergeCell ref="F6:G6"/>
    <mergeCell ref="F7:G7"/>
    <mergeCell ref="B10:F10"/>
    <mergeCell ref="H10:M10"/>
    <mergeCell ref="E12:F12"/>
    <mergeCell ref="H12:L12"/>
    <mergeCell ref="H13:L13"/>
    <mergeCell ref="H14:L15"/>
    <mergeCell ref="M14:M15"/>
    <mergeCell ref="E20:E21"/>
    <mergeCell ref="F20:F21"/>
    <mergeCell ref="E43:F56"/>
    <mergeCell ref="I43:J43"/>
    <mergeCell ref="I44:J44"/>
    <mergeCell ref="I45:J45"/>
    <mergeCell ref="I46:J46"/>
    <mergeCell ref="I47:J47"/>
    <mergeCell ref="I48:J48"/>
    <mergeCell ref="I49:J49"/>
    <mergeCell ref="B75:B76"/>
    <mergeCell ref="B84:B85"/>
    <mergeCell ref="B88:L88"/>
    <mergeCell ref="I50:J50"/>
    <mergeCell ref="I51:J52"/>
    <mergeCell ref="K51:K52"/>
    <mergeCell ref="B59:F59"/>
    <mergeCell ref="B60:F61"/>
    <mergeCell ref="B71:B7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07AD9-36FA-F948-A6C5-313911ED679F}">
  <dimension ref="A1:P212"/>
  <sheetViews>
    <sheetView showGridLines="0" tabSelected="1" topLeftCell="F1" zoomScale="110" zoomScaleNormal="110" workbookViewId="0">
      <selection activeCell="O13" sqref="O13"/>
    </sheetView>
  </sheetViews>
  <sheetFormatPr defaultColWidth="10.796875" defaultRowHeight="15.6"/>
  <cols>
    <col min="1" max="1" width="10.796875" style="1"/>
    <col min="2" max="2" width="34.296875" style="1" customWidth="1"/>
    <col min="3" max="3" width="16.796875" style="1" customWidth="1"/>
    <col min="4" max="4" width="14.8984375" style="1" customWidth="1"/>
    <col min="5" max="5" width="20" style="1" customWidth="1"/>
    <col min="6" max="6" width="16.796875" style="1" customWidth="1"/>
    <col min="7" max="7" width="11.796875" style="1" customWidth="1"/>
    <col min="8" max="8" width="11.69921875" style="1" customWidth="1"/>
    <col min="9" max="9" width="15.19921875" style="1" customWidth="1"/>
    <col min="10" max="10" width="11.3984375" style="1" customWidth="1"/>
    <col min="11" max="11" width="10.796875" style="1"/>
    <col min="12" max="12" width="24.296875" style="1" customWidth="1"/>
    <col min="13" max="16384" width="10.796875" style="1"/>
  </cols>
  <sheetData>
    <row r="1" spans="2:15" ht="16.2" thickBot="1"/>
    <row r="2" spans="2:15" ht="26.4" customHeight="1">
      <c r="B2" s="112" t="s">
        <v>47</v>
      </c>
      <c r="C2" s="113"/>
      <c r="D2" s="113"/>
      <c r="E2" s="113"/>
      <c r="F2" s="113"/>
      <c r="G2" s="113"/>
      <c r="H2" s="113"/>
      <c r="I2" s="113"/>
      <c r="J2" s="113"/>
      <c r="K2" s="113"/>
      <c r="L2" s="113"/>
      <c r="M2" s="114"/>
    </row>
    <row r="3" spans="2:15" ht="12.6" customHeight="1">
      <c r="B3" s="115" t="s">
        <v>78</v>
      </c>
      <c r="C3" s="116"/>
      <c r="D3" s="116"/>
      <c r="E3" s="116"/>
      <c r="F3" s="116"/>
      <c r="G3" s="116"/>
      <c r="H3" s="116"/>
      <c r="I3" s="116"/>
      <c r="J3" s="116"/>
      <c r="K3" s="116"/>
      <c r="L3" s="116"/>
      <c r="M3" s="117"/>
    </row>
    <row r="4" spans="2:15" ht="34.049999999999997" customHeight="1" thickBot="1">
      <c r="B4" s="118" t="s">
        <v>82</v>
      </c>
      <c r="C4" s="119"/>
      <c r="D4" s="119"/>
      <c r="E4" s="119"/>
      <c r="F4" s="119"/>
      <c r="G4" s="119"/>
      <c r="H4" s="119"/>
      <c r="I4" s="119"/>
      <c r="J4" s="119"/>
      <c r="K4" s="119"/>
      <c r="L4" s="119"/>
      <c r="M4" s="120"/>
    </row>
    <row r="6" spans="2:15">
      <c r="F6" s="121" t="s">
        <v>56</v>
      </c>
      <c r="G6" s="121"/>
    </row>
    <row r="7" spans="2:15">
      <c r="F7" s="122" t="s">
        <v>3</v>
      </c>
      <c r="G7" s="122"/>
    </row>
    <row r="9" spans="2:15" ht="16.2" thickBot="1"/>
    <row r="10" spans="2:15" s="32" customFormat="1" ht="61.8" thickBot="1">
      <c r="B10" s="85" t="s">
        <v>12</v>
      </c>
      <c r="C10" s="86"/>
      <c r="D10" s="86"/>
      <c r="E10" s="86"/>
      <c r="F10" s="87"/>
      <c r="H10" s="85" t="s">
        <v>2</v>
      </c>
      <c r="I10" s="86"/>
      <c r="J10" s="86"/>
      <c r="K10" s="86"/>
      <c r="L10" s="86"/>
      <c r="M10" s="87"/>
    </row>
    <row r="11" spans="2:15" ht="16.2" customHeight="1" thickBot="1"/>
    <row r="12" spans="2:15" ht="16.2" customHeight="1">
      <c r="B12" s="43" t="s">
        <v>51</v>
      </c>
      <c r="C12" s="44"/>
      <c r="E12" s="107" t="s">
        <v>0</v>
      </c>
      <c r="F12" s="108"/>
      <c r="H12" s="109" t="s">
        <v>72</v>
      </c>
      <c r="I12" s="110"/>
      <c r="J12" s="110"/>
      <c r="K12" s="110"/>
      <c r="L12" s="111"/>
      <c r="M12" s="76">
        <f>MAX(F91:F171)</f>
        <v>0.69668784350139601</v>
      </c>
    </row>
    <row r="13" spans="2:15" ht="18" customHeight="1">
      <c r="B13" s="33" t="s">
        <v>48</v>
      </c>
      <c r="C13" s="42">
        <v>0.33</v>
      </c>
      <c r="E13" s="2" t="s">
        <v>9</v>
      </c>
      <c r="F13" s="28">
        <v>0.15</v>
      </c>
      <c r="H13" s="109" t="s">
        <v>73</v>
      </c>
      <c r="I13" s="110"/>
      <c r="J13" s="110"/>
      <c r="K13" s="110"/>
      <c r="L13" s="111"/>
      <c r="M13" s="76">
        <f>MAX(E92:E172)</f>
        <v>7.0576936765734839</v>
      </c>
      <c r="O13" s="135"/>
    </row>
    <row r="14" spans="2:15" ht="18" customHeight="1" thickBot="1">
      <c r="B14" s="33" t="s">
        <v>50</v>
      </c>
      <c r="C14" s="42">
        <v>1</v>
      </c>
      <c r="E14" s="3" t="s">
        <v>1</v>
      </c>
      <c r="F14" s="30">
        <v>500</v>
      </c>
      <c r="H14" s="123" t="s">
        <v>77</v>
      </c>
      <c r="I14" s="124"/>
      <c r="J14" s="124"/>
      <c r="K14" s="124"/>
      <c r="L14" s="125"/>
      <c r="M14" s="133">
        <f>M12/M13</f>
        <v>9.8713244783335305E-2</v>
      </c>
    </row>
    <row r="15" spans="2:15" ht="18" customHeight="1" thickBot="1">
      <c r="B15" s="41" t="s">
        <v>80</v>
      </c>
      <c r="C15" s="55">
        <f>QMechanicalGassing/volume + InfiltrationRate+QinjectGassing/volume</f>
        <v>0.14629629629629631</v>
      </c>
      <c r="E15" s="4"/>
      <c r="F15" s="4"/>
      <c r="H15" s="126"/>
      <c r="I15" s="127"/>
      <c r="J15" s="127"/>
      <c r="K15" s="127"/>
      <c r="L15" s="128"/>
      <c r="M15" s="134"/>
    </row>
    <row r="16" spans="2:15" ht="18" customHeight="1" thickBot="1">
      <c r="B16" s="34" t="s">
        <v>53</v>
      </c>
      <c r="C16" s="35"/>
      <c r="E16" s="131" t="s">
        <v>8</v>
      </c>
      <c r="F16" s="132"/>
      <c r="H16" s="109" t="s">
        <v>74</v>
      </c>
      <c r="I16" s="110"/>
      <c r="J16" s="110"/>
      <c r="K16" s="110"/>
      <c r="L16" s="111"/>
      <c r="M16" s="76">
        <f>G171</f>
        <v>1.1588077079721653</v>
      </c>
    </row>
    <row r="17" spans="2:13" ht="18" customHeight="1">
      <c r="B17" s="33" t="s">
        <v>36</v>
      </c>
      <c r="C17" s="28">
        <v>120</v>
      </c>
      <c r="E17" s="45" t="s">
        <v>5</v>
      </c>
      <c r="F17" s="46">
        <f>3.6</f>
        <v>3.6</v>
      </c>
      <c r="H17" s="36" t="s">
        <v>75</v>
      </c>
      <c r="I17" s="37"/>
      <c r="J17" s="37"/>
      <c r="K17" s="37"/>
      <c r="L17" s="38"/>
      <c r="M17" s="77">
        <f>K171/SUM(H171:K171)*(1-M14)</f>
        <v>0.6259262854985711</v>
      </c>
    </row>
    <row r="18" spans="2:13" ht="18" customHeight="1">
      <c r="B18" s="34" t="s">
        <v>54</v>
      </c>
      <c r="C18" s="35"/>
      <c r="E18" s="9" t="s">
        <v>6</v>
      </c>
      <c r="F18" s="28">
        <v>2.4</v>
      </c>
      <c r="H18" s="36" t="s">
        <v>76</v>
      </c>
      <c r="I18" s="37"/>
      <c r="J18" s="37"/>
      <c r="K18" s="37"/>
      <c r="L18" s="38"/>
      <c r="M18" s="77">
        <f>SUM(H171:J171)/SUM(H171:K171)*(1-M14)</f>
        <v>0.27536046971809369</v>
      </c>
    </row>
    <row r="19" spans="2:13" ht="18" customHeight="1">
      <c r="B19" s="33" t="s">
        <v>37</v>
      </c>
      <c r="C19" s="28">
        <v>0</v>
      </c>
      <c r="E19" s="51" t="s">
        <v>7</v>
      </c>
      <c r="F19" s="29">
        <v>2.5</v>
      </c>
    </row>
    <row r="20" spans="2:13" ht="21.6" customHeight="1" thickBot="1">
      <c r="B20" s="12" t="s">
        <v>38</v>
      </c>
      <c r="C20" s="30">
        <v>0</v>
      </c>
      <c r="E20" s="98" t="s">
        <v>61</v>
      </c>
      <c r="F20" s="100">
        <v>0</v>
      </c>
    </row>
    <row r="21" spans="2:13" ht="18" customHeight="1" thickBot="1">
      <c r="B21" s="40"/>
      <c r="E21" s="99"/>
      <c r="F21" s="101"/>
    </row>
    <row r="22" spans="2:13" ht="18" customHeight="1" thickBot="1">
      <c r="B22" s="43" t="s">
        <v>52</v>
      </c>
      <c r="C22" s="44"/>
      <c r="E22" s="10" t="s">
        <v>49</v>
      </c>
      <c r="F22" s="30">
        <v>0.1</v>
      </c>
    </row>
    <row r="23" spans="2:13" ht="18" customHeight="1">
      <c r="B23" s="33" t="s">
        <v>48</v>
      </c>
      <c r="C23" s="42">
        <v>2.5</v>
      </c>
    </row>
    <row r="24" spans="2:13" ht="18" customHeight="1">
      <c r="B24" s="33" t="s">
        <v>50</v>
      </c>
      <c r="C24" s="42">
        <v>1</v>
      </c>
    </row>
    <row r="25" spans="2:13" ht="18" customHeight="1">
      <c r="B25" s="41" t="s">
        <v>80</v>
      </c>
      <c r="C25" s="55">
        <f>QMechanicalDwell/volume + InfiltrationRate+QinjectGassing/volume</f>
        <v>0.14629629629629631</v>
      </c>
    </row>
    <row r="26" spans="2:13" ht="18" customHeight="1">
      <c r="B26" s="34" t="s">
        <v>53</v>
      </c>
      <c r="C26" s="35"/>
    </row>
    <row r="27" spans="2:13" ht="18" customHeight="1">
      <c r="B27" s="33" t="s">
        <v>36</v>
      </c>
      <c r="C27" s="28">
        <v>60</v>
      </c>
    </row>
    <row r="28" spans="2:13" ht="18" customHeight="1">
      <c r="B28" s="34" t="s">
        <v>54</v>
      </c>
      <c r="C28" s="35"/>
    </row>
    <row r="29" spans="2:13" ht="18" customHeight="1">
      <c r="B29" s="33" t="s">
        <v>37</v>
      </c>
      <c r="C29" s="28">
        <v>0</v>
      </c>
    </row>
    <row r="30" spans="2:13" ht="18" customHeight="1" thickBot="1">
      <c r="B30" s="12" t="s">
        <v>38</v>
      </c>
      <c r="C30" s="30">
        <v>0</v>
      </c>
    </row>
    <row r="31" spans="2:13" ht="18" customHeight="1" thickBot="1">
      <c r="B31" s="40"/>
    </row>
    <row r="32" spans="2:13" ht="18" customHeight="1">
      <c r="B32" s="43" t="s">
        <v>55</v>
      </c>
      <c r="C32" s="44"/>
    </row>
    <row r="33" spans="2:11" ht="18" customHeight="1">
      <c r="B33" s="33" t="s">
        <v>48</v>
      </c>
      <c r="C33" s="42">
        <v>0.5</v>
      </c>
    </row>
    <row r="34" spans="2:11" ht="18" customHeight="1">
      <c r="B34" s="33" t="s">
        <v>50</v>
      </c>
      <c r="C34" s="53">
        <v>200</v>
      </c>
    </row>
    <row r="35" spans="2:11" ht="18" customHeight="1" thickBot="1">
      <c r="B35" s="10" t="s">
        <v>80</v>
      </c>
      <c r="C35" s="56">
        <f>QMechanicalAeration/volume + InfiltrationRate</f>
        <v>9.3592592592592592</v>
      </c>
    </row>
    <row r="36" spans="2:11" ht="18" customHeight="1" thickBot="1"/>
    <row r="37" spans="2:11" ht="36" customHeight="1">
      <c r="B37" s="17" t="s">
        <v>39</v>
      </c>
      <c r="C37" s="18" t="s">
        <v>41</v>
      </c>
      <c r="D37" s="19" t="s">
        <v>40</v>
      </c>
      <c r="E37" s="18" t="s">
        <v>45</v>
      </c>
      <c r="F37" s="20" t="s">
        <v>4</v>
      </c>
    </row>
    <row r="38" spans="2:11" ht="18" customHeight="1">
      <c r="B38" s="11" t="s">
        <v>18</v>
      </c>
      <c r="C38" s="13">
        <f>2*F18*F19+2*F17*F19</f>
        <v>30</v>
      </c>
      <c r="D38" s="25" t="s">
        <v>44</v>
      </c>
      <c r="E38" s="25">
        <v>100</v>
      </c>
      <c r="F38" s="14">
        <f>E38*C38/volume/100</f>
        <v>1.3888888888888888</v>
      </c>
    </row>
    <row r="39" spans="2:11" ht="18" customHeight="1">
      <c r="B39" s="11" t="s">
        <v>19</v>
      </c>
      <c r="C39" s="13">
        <f>F18*F17</f>
        <v>8.64</v>
      </c>
      <c r="D39" s="25" t="s">
        <v>44</v>
      </c>
      <c r="E39" s="25">
        <v>100</v>
      </c>
      <c r="F39" s="14">
        <f>E39*C39/volume/100</f>
        <v>0.4</v>
      </c>
    </row>
    <row r="40" spans="2:11" ht="18" customHeight="1">
      <c r="B40" s="11" t="s">
        <v>20</v>
      </c>
      <c r="C40" s="13">
        <f>F18*F17</f>
        <v>8.64</v>
      </c>
      <c r="D40" s="25" t="s">
        <v>44</v>
      </c>
      <c r="E40" s="25">
        <v>100</v>
      </c>
      <c r="F40" s="14">
        <f>E40*C40/volume/100</f>
        <v>0.4</v>
      </c>
    </row>
    <row r="41" spans="2:11" ht="18" customHeight="1">
      <c r="B41" s="11" t="s">
        <v>21</v>
      </c>
      <c r="C41" s="15">
        <f>(F13/2)^2*PI()*F14*2</f>
        <v>17.671458676442587</v>
      </c>
      <c r="D41" s="25" t="s">
        <v>17</v>
      </c>
      <c r="E41" s="25">
        <v>600</v>
      </c>
      <c r="F41" s="14">
        <f>E41*C41/volume/100</f>
        <v>4.9087385212340511</v>
      </c>
    </row>
    <row r="42" spans="2:11" ht="16.2" thickBot="1">
      <c r="B42" s="12" t="s">
        <v>35</v>
      </c>
      <c r="C42" s="27">
        <v>0</v>
      </c>
      <c r="D42" s="26" t="s">
        <v>46</v>
      </c>
      <c r="E42" s="26">
        <v>0</v>
      </c>
      <c r="F42" s="16">
        <f>E42*C42/volume/100</f>
        <v>0</v>
      </c>
    </row>
    <row r="43" spans="2:11" ht="17.399999999999999">
      <c r="E43" s="102" t="s">
        <v>34</v>
      </c>
      <c r="F43" s="102"/>
      <c r="I43" s="103" t="s">
        <v>42</v>
      </c>
      <c r="J43" s="104"/>
      <c r="K43" s="47">
        <f>F18*F17*F19</f>
        <v>21.6</v>
      </c>
    </row>
    <row r="44" spans="2:11" ht="17.399999999999999">
      <c r="E44" s="102"/>
      <c r="F44" s="102"/>
      <c r="I44" s="105" t="s">
        <v>58</v>
      </c>
      <c r="J44" s="106"/>
      <c r="K44" s="48">
        <f>ACHGassing*volume</f>
        <v>3.1600000000000006</v>
      </c>
    </row>
    <row r="45" spans="2:11" ht="16.2" customHeight="1">
      <c r="E45" s="102"/>
      <c r="F45" s="102"/>
      <c r="I45" s="105" t="s">
        <v>59</v>
      </c>
      <c r="J45" s="106"/>
      <c r="K45" s="48">
        <f>ACHDwell*volume</f>
        <v>3.1600000000000006</v>
      </c>
    </row>
    <row r="46" spans="2:11" ht="17.399999999999999" customHeight="1">
      <c r="E46" s="102"/>
      <c r="F46" s="102"/>
      <c r="I46" s="105" t="s">
        <v>60</v>
      </c>
      <c r="J46" s="106"/>
      <c r="K46" s="48">
        <f>ACHAeration*volume</f>
        <v>202.16000000000003</v>
      </c>
    </row>
    <row r="47" spans="2:11" ht="17.399999999999999" customHeight="1">
      <c r="E47" s="102"/>
      <c r="F47" s="102"/>
      <c r="I47" s="88" t="s">
        <v>62</v>
      </c>
      <c r="J47" s="89"/>
      <c r="K47" s="48">
        <f>SUM(F38:F42)+ACHGassing+QinjectGassing/volume</f>
        <v>7.2439237064192357</v>
      </c>
    </row>
    <row r="48" spans="2:11" ht="15.6" customHeight="1">
      <c r="E48" s="102"/>
      <c r="F48" s="102"/>
      <c r="I48" s="88" t="s">
        <v>63</v>
      </c>
      <c r="J48" s="89"/>
      <c r="K48" s="48">
        <f>SUM(F38:F42)+ACHDwell+QinjectDwell/volume</f>
        <v>7.2439237064192357</v>
      </c>
    </row>
    <row r="49" spans="1:13" ht="15.6" customHeight="1">
      <c r="E49" s="102"/>
      <c r="F49" s="102"/>
      <c r="G49" s="5"/>
      <c r="I49" s="88" t="s">
        <v>64</v>
      </c>
      <c r="J49" s="89"/>
      <c r="K49" s="48">
        <f>SUM(F38:F42)+ACHAeration</f>
        <v>16.4568866693822</v>
      </c>
    </row>
    <row r="50" spans="1:13">
      <c r="E50" s="102"/>
      <c r="F50" s="102"/>
      <c r="G50" s="5"/>
      <c r="I50" s="88" t="s">
        <v>57</v>
      </c>
      <c r="J50" s="89"/>
      <c r="K50" s="52">
        <f>DurationGas+DurationDwell+DurationAeration</f>
        <v>3.33</v>
      </c>
    </row>
    <row r="51" spans="1:13" ht="17.399999999999999" customHeight="1">
      <c r="E51" s="102"/>
      <c r="F51" s="102"/>
      <c r="I51" s="90" t="s">
        <v>79</v>
      </c>
      <c r="J51" s="91"/>
      <c r="K51" s="94">
        <f>(F13/2)^2*PI()*2</f>
        <v>3.5342917352885174E-2</v>
      </c>
    </row>
    <row r="52" spans="1:13" ht="16.2" thickBot="1">
      <c r="E52" s="102"/>
      <c r="F52" s="102"/>
      <c r="I52" s="92"/>
      <c r="J52" s="93"/>
      <c r="K52" s="95"/>
    </row>
    <row r="53" spans="1:13" ht="15.45" customHeight="1">
      <c r="E53" s="102"/>
      <c r="F53" s="102"/>
    </row>
    <row r="54" spans="1:13">
      <c r="E54" s="102"/>
      <c r="F54" s="102"/>
      <c r="H54" s="8"/>
      <c r="I54" s="8"/>
      <c r="J54" s="8"/>
      <c r="K54" s="8"/>
      <c r="L54" s="8"/>
      <c r="M54" s="8"/>
    </row>
    <row r="55" spans="1:13">
      <c r="E55" s="102"/>
      <c r="F55" s="102"/>
      <c r="K55" s="8"/>
      <c r="L55" s="8"/>
      <c r="M55" s="8"/>
    </row>
    <row r="56" spans="1:13" ht="61.2">
      <c r="A56" s="32"/>
      <c r="E56" s="102"/>
      <c r="F56" s="102"/>
      <c r="K56" s="8"/>
      <c r="L56" s="8"/>
      <c r="M56" s="8"/>
    </row>
    <row r="57" spans="1:13" ht="18" customHeight="1">
      <c r="E57" s="21"/>
      <c r="F57" s="21"/>
    </row>
    <row r="58" spans="1:13" ht="15.45" customHeight="1" thickBot="1">
      <c r="G58" s="32"/>
    </row>
    <row r="59" spans="1:13" ht="61.8" thickBot="1">
      <c r="B59" s="85" t="s">
        <v>10</v>
      </c>
      <c r="C59" s="86"/>
      <c r="D59" s="86"/>
      <c r="E59" s="86"/>
      <c r="F59" s="87"/>
    </row>
    <row r="60" spans="1:13">
      <c r="B60" s="96" t="s">
        <v>71</v>
      </c>
      <c r="C60" s="96"/>
      <c r="D60" s="96"/>
      <c r="E60" s="96"/>
      <c r="F60" s="96"/>
    </row>
    <row r="61" spans="1:13">
      <c r="B61" s="97"/>
      <c r="C61" s="97"/>
      <c r="D61" s="97"/>
      <c r="E61" s="97"/>
      <c r="F61" s="97"/>
      <c r="I61"/>
    </row>
    <row r="62" spans="1:13" s="32" customFormat="1" ht="20.399999999999999" customHeight="1">
      <c r="A62" s="1"/>
      <c r="B62" s="1"/>
      <c r="C62"/>
      <c r="D62" s="1"/>
      <c r="E62" s="1"/>
      <c r="F62" s="1"/>
      <c r="G62" s="1"/>
    </row>
    <row r="63" spans="1:13" ht="16.2" customHeight="1">
      <c r="B63" s="6" t="s">
        <v>11</v>
      </c>
    </row>
    <row r="66" spans="2:10">
      <c r="I66"/>
    </row>
    <row r="67" spans="2:10" ht="17.399999999999999">
      <c r="B67" s="6" t="s">
        <v>22</v>
      </c>
      <c r="C67"/>
      <c r="J67"/>
    </row>
    <row r="71" spans="2:10" ht="15.6" customHeight="1">
      <c r="B71" s="84" t="s">
        <v>23</v>
      </c>
    </row>
    <row r="72" spans="2:10">
      <c r="B72" s="84"/>
      <c r="C72"/>
    </row>
    <row r="74" spans="2:10">
      <c r="C74"/>
    </row>
    <row r="75" spans="2:10">
      <c r="B75" s="83" t="s">
        <v>24</v>
      </c>
    </row>
    <row r="76" spans="2:10">
      <c r="B76" s="84"/>
    </row>
    <row r="79" spans="2:10">
      <c r="B79" s="7" t="s">
        <v>26</v>
      </c>
      <c r="C79"/>
    </row>
    <row r="81" spans="2:12">
      <c r="C81"/>
    </row>
    <row r="84" spans="2:12">
      <c r="B84" s="83" t="s">
        <v>25</v>
      </c>
    </row>
    <row r="85" spans="2:12">
      <c r="B85" s="83"/>
    </row>
    <row r="87" spans="2:12" ht="16.2" thickBot="1">
      <c r="K87"/>
    </row>
    <row r="88" spans="2:12" ht="61.8" thickBot="1">
      <c r="B88" s="85" t="s">
        <v>13</v>
      </c>
      <c r="C88" s="86"/>
      <c r="D88" s="86"/>
      <c r="E88" s="86"/>
      <c r="F88" s="86"/>
      <c r="G88" s="86"/>
      <c r="H88" s="86"/>
      <c r="I88" s="86"/>
      <c r="J88" s="86"/>
      <c r="K88" s="86"/>
      <c r="L88" s="87"/>
    </row>
    <row r="89" spans="2:12" ht="15.6" customHeight="1" thickBot="1"/>
    <row r="90" spans="2:12" ht="67.05" customHeight="1">
      <c r="B90" s="22" t="s">
        <v>65</v>
      </c>
      <c r="C90" s="49" t="s">
        <v>68</v>
      </c>
      <c r="D90" s="50" t="s">
        <v>69</v>
      </c>
      <c r="E90" s="23" t="s">
        <v>27</v>
      </c>
      <c r="F90" s="23" t="s">
        <v>28</v>
      </c>
      <c r="G90" s="23" t="s">
        <v>85</v>
      </c>
      <c r="H90" s="23" t="s">
        <v>30</v>
      </c>
      <c r="I90" s="23" t="s">
        <v>31</v>
      </c>
      <c r="J90" s="23" t="s">
        <v>32</v>
      </c>
      <c r="K90" s="23" t="s">
        <v>33</v>
      </c>
      <c r="L90" s="24" t="s">
        <v>43</v>
      </c>
    </row>
    <row r="91" spans="2:12">
      <c r="B91" s="57" t="s">
        <v>66</v>
      </c>
      <c r="C91" s="58">
        <f>D91</f>
        <v>0</v>
      </c>
      <c r="D91" s="59">
        <v>0</v>
      </c>
      <c r="E91" s="59">
        <f t="shared" ref="E91:E131" si="0">Cinitial*EXP(-ACHGassing*D91)+(((CInjectGassing*QinjectGassing+EmissionGassing)/(ACHGassing*volume)))*(1-EXP(-ACHGassing*D91))</f>
        <v>0</v>
      </c>
      <c r="F91" s="59">
        <f t="shared" ref="F91:F131" si="1">Cinitial*EXP(-TotalLossGassing*D91)+((CInjectGassing*QinjectGassing+EmissionGassing)/(volume*TotalLossGassing)*(1-EXP(-TotalLossGassing*D91)))</f>
        <v>0</v>
      </c>
      <c r="G91" s="60">
        <f>(Cinitial/TotalLossGassing*(1-EXP(-TotalLossGassing*$D91))+((CInjectGassing*QinjectGassing+EmissionGassing/volume)/TotalLossGassing)*($D91-(1-EXP(-TotalLossGassing*$D91))/TotalLossGassing))</f>
        <v>0</v>
      </c>
      <c r="H91" s="61">
        <f>(Cinitial/TotalLossGassing*(1-EXP(-TotalLossGassing*$D91))+((CInjectGassing*QinjectGassing+EmissionGassing/volume)/TotalLossGassing)*($D91-(1-EXP(-TotalLossGassing*$D$91))/TotalLossGassing))*$C$38*$E$38/100</f>
        <v>0</v>
      </c>
      <c r="I91" s="61">
        <f>(Cinitial/TotalLossGassing*(1-EXP(-TotalLossGassing*$D91))+((CInjectGassing*QinjectGassing+EmissionGassing/volume)/TotalLossGassing)*($D91-(1-EXP(-TotalLossGassing*$D$91))/TotalLossGassing))*$C$39*$E$39/100</f>
        <v>0</v>
      </c>
      <c r="J91" s="61">
        <f>(Cinitial/TotalLossGassing*(1-EXP(-TotalLossGassing*$D91))+((CInjectGassing*QinjectGassing+EmissionGassing/volume)/TotalLossGassing)*($D91-(1-EXP(-TotalLossGassing*$D$91))/TotalLossGassing))*$C$40*$E$40/100</f>
        <v>0</v>
      </c>
      <c r="K91" s="61">
        <f>(Cinitial/TotalLossGassing*(1-EXP(-TotalLossGassing*$D91))+(((CInjectGassing*QinjectGassing+EmissionGassing)/volume)/TotalLossGassing)*($D91-(1-EXP(-TotalLossGassing*$D$91))/TotalLossGassing))*$C$41*$E$41/100</f>
        <v>0</v>
      </c>
      <c r="L91" s="62">
        <f>(Cinitial/TotalLossGassing*(1-EXP(-TotalLossGassing*$D91))+((CInjectGassing*QinjectGassing+EmissionGassing/volume)/TotalLossGassing)*($D91-(1-EXP(-TotalLossGassing*$D$91))/TotalLossGassing))*$C$42*$E$42/100</f>
        <v>0</v>
      </c>
    </row>
    <row r="92" spans="2:12">
      <c r="B92" s="57" t="s">
        <v>66</v>
      </c>
      <c r="C92" s="58">
        <f t="shared" ref="C92:C131" si="2">D92</f>
        <v>8.2500000000000004E-3</v>
      </c>
      <c r="D92" s="59">
        <f t="shared" ref="D92:D131" si="3">DurationGas/40+D91</f>
        <v>8.2500000000000004E-3</v>
      </c>
      <c r="E92" s="59">
        <f t="shared" si="0"/>
        <v>4.5805685314139498E-2</v>
      </c>
      <c r="F92" s="59">
        <f t="shared" si="1"/>
        <v>4.4490658817621348E-2</v>
      </c>
      <c r="G92" s="60">
        <f t="shared" ref="G91:G131" si="4">(Cinitial/TotalLossGassing*(1-EXP(-TotalLossGassing*$D92))+((CInjectGassing*QinjectGassing+EmissionGassing/volume)/TotalLossGassing)*($D92-(1-EXP(-TotalLossGassing*$D92))/TotalLossGassing))</f>
        <v>1.8535183004787442E-4</v>
      </c>
      <c r="H92" s="61">
        <f>(Cinitial/TotalLossGassing*(1-EXP(-TotalLossGassing*$D92))+((CInjectGassing*QinjectGassing+EmissionGassing/volume)/TotalLossGassing)*($D92-(1-EXP(-TotalLossGassing*$D$91))/TotalLossGassing))*$C$38*$E$38/100</f>
        <v>0.18981425753856815</v>
      </c>
      <c r="I92" s="61">
        <f>(Cinitial/TotalLossGassing*(1-EXP(-TotalLossGassing*$D92))+((CInjectGassing*QinjectGassing+EmissionGassing/volume)/TotalLossGassing)*($D92-(1-EXP(-TotalLossGassing*$D$91))/TotalLossGassing))*$C$39*$E$39/100</f>
        <v>5.4666506171107632E-2</v>
      </c>
      <c r="J92" s="61">
        <f>(Cinitial/TotalLossGassing*(1-EXP(-TotalLossGassing*$D92))+((CInjectGassing*QinjectGassing+EmissionGassing/volume)/TotalLossGassing)*($D92-(1-EXP(-TotalLossGassing*$D$91))/TotalLossGassing))*$C$40*$E$40/100</f>
        <v>5.4666506171107632E-2</v>
      </c>
      <c r="K92" s="61">
        <f>(Cinitial/TotalLossGassing*(1-EXP(-TotalLossGassing*$D92))+(((CInjectGassing*QinjectGassing+EmissionGassing)/volume)/TotalLossGassing)*($D92-(1-EXP(-TotalLossGassing*$D$91))/TotalLossGassing))*$C$41*$E$41/100</f>
        <v>0.67085896165848768</v>
      </c>
      <c r="L92" s="62">
        <f>(Cinitial/TotalLossGassing*(1-EXP(-TotalLossGassing*$D92))+((CInjectGassing*QinjectGassing+EmissionGassing/volume)/TotalLossGassing)*($D92-(1-EXP(-TotalLossGassing*$D$91))/TotalLossGassing))*$C$42*$E$42/100</f>
        <v>0</v>
      </c>
    </row>
    <row r="93" spans="2:12" ht="15.6" customHeight="1">
      <c r="B93" s="57" t="s">
        <v>66</v>
      </c>
      <c r="C93" s="58">
        <f t="shared" si="2"/>
        <v>1.6500000000000001E-2</v>
      </c>
      <c r="D93" s="59">
        <f t="shared" si="3"/>
        <v>1.6500000000000001E-2</v>
      </c>
      <c r="E93" s="59">
        <f t="shared" si="0"/>
        <v>9.1556119060363192E-2</v>
      </c>
      <c r="F93" s="59">
        <f t="shared" si="1"/>
        <v>8.6400341158268126E-2</v>
      </c>
      <c r="G93" s="60">
        <f t="shared" si="4"/>
        <v>7.2699903006043047E-4</v>
      </c>
      <c r="H93" s="61">
        <f>(Cinitial/TotalLossGassing*(1-EXP(-TotalLossGassing*$D93))+((CInjectGassing*QinjectGassing+EmissionGassing/volume)/TotalLossGassing)*($D93-(1-EXP(-TotalLossGassing*$D$91))/TotalLossGassing))*$C$38*$E$38/100</f>
        <v>0.3796285150771363</v>
      </c>
      <c r="I93" s="61">
        <f>(Cinitial/TotalLossGassing*(1-EXP(-TotalLossGassing*$D93))+((CInjectGassing*QinjectGassing+EmissionGassing/volume)/TotalLossGassing)*($D93-(1-EXP(-TotalLossGassing*$D$91))/TotalLossGassing))*$C$39*$E$39/100</f>
        <v>0.10933301234221526</v>
      </c>
      <c r="J93" s="61">
        <f>(Cinitial/TotalLossGassing*(1-EXP(-TotalLossGassing*$D93))+((CInjectGassing*QinjectGassing+EmissionGassing/volume)/TotalLossGassing)*($D93-(1-EXP(-TotalLossGassing*$D$91))/TotalLossGassing))*$C$40*$E$40/100</f>
        <v>0.10933301234221526</v>
      </c>
      <c r="K93" s="61">
        <f>(Cinitial/TotalLossGassing*(1-EXP(-TotalLossGassing*$D93))+(((CInjectGassing*QinjectGassing+EmissionGassing)/volume)/TotalLossGassing)*($D93-(1-EXP(-TotalLossGassing*$D$91))/TotalLossGassing))*$C$41*$E$41/100</f>
        <v>1.3417179233169754</v>
      </c>
      <c r="L93" s="62">
        <f>(Cinitial/TotalLossGassing*(1-EXP(-TotalLossGassing*$D93))+((CInjectGassing*QinjectGassing+EmissionGassing/volume)/TotalLossGassing)*($D93-(1-EXP(-TotalLossGassing*$D$91))/TotalLossGassing))*$C$42*$E$42/100</f>
        <v>0</v>
      </c>
    </row>
    <row r="94" spans="2:12">
      <c r="B94" s="57" t="s">
        <v>66</v>
      </c>
      <c r="C94" s="58">
        <f t="shared" si="2"/>
        <v>2.4750000000000001E-2</v>
      </c>
      <c r="D94" s="59">
        <f t="shared" si="3"/>
        <v>2.4750000000000001E-2</v>
      </c>
      <c r="E94" s="59">
        <f t="shared" si="0"/>
        <v>0.13725136788401013</v>
      </c>
      <c r="F94" s="59">
        <f t="shared" si="1"/>
        <v>0.12587877372304426</v>
      </c>
      <c r="G94" s="60">
        <f t="shared" si="4"/>
        <v>1.6042723181440388E-3</v>
      </c>
      <c r="H94" s="61">
        <f>(Cinitial/TotalLossGassing*(1-EXP(-TotalLossGassing*$D94))+((CInjectGassing*QinjectGassing+EmissionGassing/volume)/TotalLossGassing)*($D94-(1-EXP(-TotalLossGassing*$D$91))/TotalLossGassing))*$C$38*$E$38/100</f>
        <v>0.56944277261570453</v>
      </c>
      <c r="I94" s="61">
        <f>(Cinitial/TotalLossGassing*(1-EXP(-TotalLossGassing*$D94))+((CInjectGassing*QinjectGassing+EmissionGassing/volume)/TotalLossGassing)*($D94-(1-EXP(-TotalLossGassing*$D$91))/TotalLossGassing))*$C$39*$E$39/100</f>
        <v>0.16399951851332292</v>
      </c>
      <c r="J94" s="61">
        <f>(Cinitial/TotalLossGassing*(1-EXP(-TotalLossGassing*$D94))+((CInjectGassing*QinjectGassing+EmissionGassing/volume)/TotalLossGassing)*($D94-(1-EXP(-TotalLossGassing*$D$91))/TotalLossGassing))*$C$40*$E$40/100</f>
        <v>0.16399951851332292</v>
      </c>
      <c r="K94" s="61">
        <f>(Cinitial/TotalLossGassing*(1-EXP(-TotalLossGassing*$D94))+(((CInjectGassing*QinjectGassing+EmissionGassing)/volume)/TotalLossGassing)*($D94-(1-EXP(-TotalLossGassing*$D$91))/TotalLossGassing))*$C$41*$E$41/100</f>
        <v>2.0125768849754628</v>
      </c>
      <c r="L94" s="62">
        <f>(Cinitial/TotalLossGassing*(1-EXP(-TotalLossGassing*$D94))+((CInjectGassing*QinjectGassing+EmissionGassing/volume)/TotalLossGassing)*($D94-(1-EXP(-TotalLossGassing*$D$91))/TotalLossGassing))*$C$42*$E$42/100</f>
        <v>0</v>
      </c>
    </row>
    <row r="95" spans="2:12">
      <c r="B95" s="57" t="s">
        <v>66</v>
      </c>
      <c r="C95" s="58">
        <f t="shared" si="2"/>
        <v>3.3000000000000002E-2</v>
      </c>
      <c r="D95" s="59">
        <f t="shared" si="3"/>
        <v>3.3000000000000002E-2</v>
      </c>
      <c r="E95" s="59">
        <f t="shared" si="0"/>
        <v>0.18289149835004062</v>
      </c>
      <c r="F95" s="59">
        <f t="shared" si="1"/>
        <v>0.16306699732024352</v>
      </c>
      <c r="G95" s="60">
        <f t="shared" si="4"/>
        <v>2.7977014715285741E-3</v>
      </c>
      <c r="H95" s="61">
        <f>(Cinitial/TotalLossGassing*(1-EXP(-TotalLossGassing*$D95))+((CInjectGassing*QinjectGassing+EmissionGassing/volume)/TotalLossGassing)*($D95-(1-EXP(-TotalLossGassing*$D$91))/TotalLossGassing))*$C$38*$E$38/100</f>
        <v>0.75925703015427259</v>
      </c>
      <c r="I95" s="61">
        <f>(Cinitial/TotalLossGassing*(1-EXP(-TotalLossGassing*$D95))+((CInjectGassing*QinjectGassing+EmissionGassing/volume)/TotalLossGassing)*($D95-(1-EXP(-TotalLossGassing*$D$91))/TotalLossGassing))*$C$39*$E$39/100</f>
        <v>0.21866602468443053</v>
      </c>
      <c r="J95" s="61">
        <f>(Cinitial/TotalLossGassing*(1-EXP(-TotalLossGassing*$D95))+((CInjectGassing*QinjectGassing+EmissionGassing/volume)/TotalLossGassing)*($D95-(1-EXP(-TotalLossGassing*$D$91))/TotalLossGassing))*$C$40*$E$40/100</f>
        <v>0.21866602468443053</v>
      </c>
      <c r="K95" s="61">
        <f>(Cinitial/TotalLossGassing*(1-EXP(-TotalLossGassing*$D95))+(((CInjectGassing*QinjectGassing+EmissionGassing)/volume)/TotalLossGassing)*($D95-(1-EXP(-TotalLossGassing*$D$91))/TotalLossGassing))*$C$41*$E$41/100</f>
        <v>2.6834358466339507</v>
      </c>
      <c r="L95" s="62">
        <f>(Cinitial/TotalLossGassing*(1-EXP(-TotalLossGassing*$D95))+((CInjectGassing*QinjectGassing+EmissionGassing/volume)/TotalLossGassing)*($D95-(1-EXP(-TotalLossGassing*$D$91))/TotalLossGassing))*$C$42*$E$42/100</f>
        <v>0</v>
      </c>
    </row>
    <row r="96" spans="2:12">
      <c r="B96" s="57" t="s">
        <v>66</v>
      </c>
      <c r="C96" s="58">
        <f t="shared" si="2"/>
        <v>4.1250000000000002E-2</v>
      </c>
      <c r="D96" s="59">
        <f t="shared" si="3"/>
        <v>4.1250000000000002E-2</v>
      </c>
      <c r="E96" s="59">
        <f t="shared" si="0"/>
        <v>0.22847657694312051</v>
      </c>
      <c r="F96" s="59">
        <f t="shared" si="1"/>
        <v>0.19809787074831423</v>
      </c>
      <c r="G96" s="60">
        <f t="shared" si="4"/>
        <v>4.2889457671704467E-3</v>
      </c>
      <c r="H96" s="61">
        <f>(Cinitial/TotalLossGassing*(1-EXP(-TotalLossGassing*$D96))+((CInjectGassing*QinjectGassing+EmissionGassing/volume)/TotalLossGassing)*($D96-(1-EXP(-TotalLossGassing*$D$91))/TotalLossGassing))*$C$38*$E$38/100</f>
        <v>0.94907128769284088</v>
      </c>
      <c r="I96" s="61">
        <f>(Cinitial/TotalLossGassing*(1-EXP(-TotalLossGassing*$D96))+((CInjectGassing*QinjectGassing+EmissionGassing/volume)/TotalLossGassing)*($D96-(1-EXP(-TotalLossGassing*$D$91))/TotalLossGassing))*$C$39*$E$39/100</f>
        <v>0.27333253085553821</v>
      </c>
      <c r="J96" s="61">
        <f>(Cinitial/TotalLossGassing*(1-EXP(-TotalLossGassing*$D96))+((CInjectGassing*QinjectGassing+EmissionGassing/volume)/TotalLossGassing)*($D96-(1-EXP(-TotalLossGassing*$D$91))/TotalLossGassing))*$C$40*$E$40/100</f>
        <v>0.27333253085553821</v>
      </c>
      <c r="K96" s="61">
        <f>(Cinitial/TotalLossGassing*(1-EXP(-TotalLossGassing*$D96))+(((CInjectGassing*QinjectGassing+EmissionGassing)/volume)/TotalLossGassing)*($D96-(1-EXP(-TotalLossGassing*$D$91))/TotalLossGassing))*$C$41*$E$41/100</f>
        <v>3.3542948082924386</v>
      </c>
      <c r="L96" s="62">
        <f>(Cinitial/TotalLossGassing*(1-EXP(-TotalLossGassing*$D96))+((CInjectGassing*QinjectGassing+EmissionGassing/volume)/TotalLossGassing)*($D96-(1-EXP(-TotalLossGassing*$D$91))/TotalLossGassing))*$C$42*$E$42/100</f>
        <v>0</v>
      </c>
    </row>
    <row r="97" spans="2:16">
      <c r="B97" s="57" t="s">
        <v>66</v>
      </c>
      <c r="C97" s="58">
        <f t="shared" si="2"/>
        <v>4.9500000000000002E-2</v>
      </c>
      <c r="D97" s="59">
        <f t="shared" si="3"/>
        <v>4.9500000000000002E-2</v>
      </c>
      <c r="E97" s="59">
        <f t="shared" si="0"/>
        <v>0.27400667006771823</v>
      </c>
      <c r="F97" s="59">
        <f t="shared" si="1"/>
        <v>0.23109654544774044</v>
      </c>
      <c r="G97" s="60">
        <f t="shared" si="4"/>
        <v>6.0607284576112141E-3</v>
      </c>
      <c r="H97" s="61">
        <f>(Cinitial/TotalLossGassing*(1-EXP(-TotalLossGassing*$D97))+((CInjectGassing*QinjectGassing+EmissionGassing/volume)/TotalLossGassing)*($D97-(1-EXP(-TotalLossGassing*$D$91))/TotalLossGassing))*$C$38*$E$38/100</f>
        <v>1.1388855452314091</v>
      </c>
      <c r="I97" s="61">
        <f>(Cinitial/TotalLossGassing*(1-EXP(-TotalLossGassing*$D97))+((CInjectGassing*QinjectGassing+EmissionGassing/volume)/TotalLossGassing)*($D97-(1-EXP(-TotalLossGassing*$D$91))/TotalLossGassing))*$C$39*$E$39/100</f>
        <v>0.32799903702664585</v>
      </c>
      <c r="J97" s="61">
        <f>(Cinitial/TotalLossGassing*(1-EXP(-TotalLossGassing*$D97))+((CInjectGassing*QinjectGassing+EmissionGassing/volume)/TotalLossGassing)*($D97-(1-EXP(-TotalLossGassing*$D$91))/TotalLossGassing))*$C$40*$E$40/100</f>
        <v>0.32799903702664585</v>
      </c>
      <c r="K97" s="61">
        <f>(Cinitial/TotalLossGassing*(1-EXP(-TotalLossGassing*$D97))+(((CInjectGassing*QinjectGassing+EmissionGassing)/volume)/TotalLossGassing)*($D97-(1-EXP(-TotalLossGassing*$D$91))/TotalLossGassing))*$C$41*$E$41/100</f>
        <v>4.0251537699509257</v>
      </c>
      <c r="L97" s="62">
        <f>(Cinitial/TotalLossGassing*(1-EXP(-TotalLossGassing*$D97))+((CInjectGassing*QinjectGassing+EmissionGassing/volume)/TotalLossGassing)*($D97-(1-EXP(-TotalLossGassing*$D$91))/TotalLossGassing))*$C$42*$E$42/100</f>
        <v>0</v>
      </c>
    </row>
    <row r="98" spans="2:16">
      <c r="B98" s="57" t="s">
        <v>66</v>
      </c>
      <c r="C98" s="58">
        <f t="shared" si="2"/>
        <v>5.7750000000000003E-2</v>
      </c>
      <c r="D98" s="59">
        <f t="shared" si="3"/>
        <v>5.7750000000000003E-2</v>
      </c>
      <c r="E98" s="59">
        <f t="shared" si="0"/>
        <v>0.31948184404821434</v>
      </c>
      <c r="F98" s="59">
        <f t="shared" si="1"/>
        <v>0.26218091261758653</v>
      </c>
      <c r="G98" s="60">
        <f t="shared" si="4"/>
        <v>8.0967750479994296E-3</v>
      </c>
      <c r="H98" s="61">
        <f>(Cinitial/TotalLossGassing*(1-EXP(-TotalLossGassing*$D98))+((CInjectGassing*QinjectGassing+EmissionGassing/volume)/TotalLossGassing)*($D98-(1-EXP(-TotalLossGassing*$D$91))/TotalLossGassing))*$C$38*$E$38/100</f>
        <v>1.3286998027699772</v>
      </c>
      <c r="I98" s="61">
        <f>(Cinitial/TotalLossGassing*(1-EXP(-TotalLossGassing*$D98))+((CInjectGassing*QinjectGassing+EmissionGassing/volume)/TotalLossGassing)*($D98-(1-EXP(-TotalLossGassing*$D$91))/TotalLossGassing))*$C$39*$E$39/100</f>
        <v>0.38266554319775348</v>
      </c>
      <c r="J98" s="61">
        <f>(Cinitial/TotalLossGassing*(1-EXP(-TotalLossGassing*$D98))+((CInjectGassing*QinjectGassing+EmissionGassing/volume)/TotalLossGassing)*($D98-(1-EXP(-TotalLossGassing*$D$91))/TotalLossGassing))*$C$40*$E$40/100</f>
        <v>0.38266554319775348</v>
      </c>
      <c r="K98" s="61">
        <f>(Cinitial/TotalLossGassing*(1-EXP(-TotalLossGassing*$D98))+(((CInjectGassing*QinjectGassing+EmissionGassing)/volume)/TotalLossGassing)*($D98-(1-EXP(-TotalLossGassing*$D$91))/TotalLossGassing))*$C$41*$E$41/100</f>
        <v>4.6960127316094136</v>
      </c>
      <c r="L98" s="62">
        <f>(Cinitial/TotalLossGassing*(1-EXP(-TotalLossGassing*$D98))+((CInjectGassing*QinjectGassing+EmissionGassing/volume)/TotalLossGassing)*($D98-(1-EXP(-TotalLossGassing*$D$91))/TotalLossGassing))*$C$42*$E$42/100</f>
        <v>0</v>
      </c>
    </row>
    <row r="99" spans="2:16">
      <c r="B99" s="57" t="s">
        <v>66</v>
      </c>
      <c r="C99" s="58">
        <f t="shared" si="2"/>
        <v>6.6000000000000003E-2</v>
      </c>
      <c r="D99" s="59">
        <f t="shared" si="3"/>
        <v>6.6000000000000003E-2</v>
      </c>
      <c r="E99" s="59">
        <f t="shared" si="0"/>
        <v>0.36490216512896911</v>
      </c>
      <c r="F99" s="59">
        <f t="shared" si="1"/>
        <v>0.29146202439407265</v>
      </c>
      <c r="G99" s="60">
        <f t="shared" si="4"/>
        <v>1.0381755153764397E-2</v>
      </c>
      <c r="H99" s="61">
        <f>(Cinitial/TotalLossGassing*(1-EXP(-TotalLossGassing*$D99))+((CInjectGassing*QinjectGassing+EmissionGassing/volume)/TotalLossGassing)*($D99-(1-EXP(-TotalLossGassing*$D$91))/TotalLossGassing))*$C$38*$E$38/100</f>
        <v>1.5185140603085452</v>
      </c>
      <c r="I99" s="61">
        <f>(Cinitial/TotalLossGassing*(1-EXP(-TotalLossGassing*$D99))+((CInjectGassing*QinjectGassing+EmissionGassing/volume)/TotalLossGassing)*($D99-(1-EXP(-TotalLossGassing*$D$91))/TotalLossGassing))*$C$39*$E$39/100</f>
        <v>0.43733204936886105</v>
      </c>
      <c r="J99" s="61">
        <f>(Cinitial/TotalLossGassing*(1-EXP(-TotalLossGassing*$D99))+((CInjectGassing*QinjectGassing+EmissionGassing/volume)/TotalLossGassing)*($D99-(1-EXP(-TotalLossGassing*$D$91))/TotalLossGassing))*$C$40*$E$40/100</f>
        <v>0.43733204936886105</v>
      </c>
      <c r="K99" s="61">
        <f>(Cinitial/TotalLossGassing*(1-EXP(-TotalLossGassing*$D99))+(((CInjectGassing*QinjectGassing+EmissionGassing)/volume)/TotalLossGassing)*($D99-(1-EXP(-TotalLossGassing*$D$91))/TotalLossGassing))*$C$41*$E$41/100</f>
        <v>5.3668716932679015</v>
      </c>
      <c r="L99" s="62">
        <f>(Cinitial/TotalLossGassing*(1-EXP(-TotalLossGassing*$D99))+((CInjectGassing*QinjectGassing+EmissionGassing/volume)/TotalLossGassing)*($D99-(1-EXP(-TotalLossGassing*$D$91))/TotalLossGassing))*$C$42*$E$42/100</f>
        <v>0</v>
      </c>
    </row>
    <row r="100" spans="2:16">
      <c r="B100" s="57" t="s">
        <v>66</v>
      </c>
      <c r="C100" s="58">
        <f t="shared" si="2"/>
        <v>7.425000000000001E-2</v>
      </c>
      <c r="D100" s="59">
        <f t="shared" si="3"/>
        <v>7.425000000000001E-2</v>
      </c>
      <c r="E100" s="59">
        <f t="shared" si="0"/>
        <v>0.41026769947445724</v>
      </c>
      <c r="F100" s="59">
        <f t="shared" si="1"/>
        <v>0.3190444905958873</v>
      </c>
      <c r="G100" s="60">
        <f t="shared" si="4"/>
        <v>1.2901227731222058E-2</v>
      </c>
      <c r="H100" s="61">
        <f>(Cinitial/TotalLossGassing*(1-EXP(-TotalLossGassing*$D100))+((CInjectGassing*QinjectGassing+EmissionGassing/volume)/TotalLossGassing)*($D100-(1-EXP(-TotalLossGassing*$D$91))/TotalLossGassing))*$C$38*$E$38/100</f>
        <v>1.7083283178471134</v>
      </c>
      <c r="I100" s="61">
        <f>(Cinitial/TotalLossGassing*(1-EXP(-TotalLossGassing*$D100))+((CInjectGassing*QinjectGassing+EmissionGassing/volume)/TotalLossGassing)*($D100-(1-EXP(-TotalLossGassing*$D$91))/TotalLossGassing))*$C$39*$E$39/100</f>
        <v>0.49199855553996874</v>
      </c>
      <c r="J100" s="61">
        <f>(Cinitial/TotalLossGassing*(1-EXP(-TotalLossGassing*$D100))+((CInjectGassing*QinjectGassing+EmissionGassing/volume)/TotalLossGassing)*($D100-(1-EXP(-TotalLossGassing*$D$91))/TotalLossGassing))*$C$40*$E$40/100</f>
        <v>0.49199855553996874</v>
      </c>
      <c r="K100" s="61">
        <f>(Cinitial/TotalLossGassing*(1-EXP(-TotalLossGassing*$D100))+(((CInjectGassing*QinjectGassing+EmissionGassing)/volume)/TotalLossGassing)*($D100-(1-EXP(-TotalLossGassing*$D$91))/TotalLossGassing))*$C$41*$E$41/100</f>
        <v>6.0377306549263885</v>
      </c>
      <c r="L100" s="62">
        <f>(Cinitial/TotalLossGassing*(1-EXP(-TotalLossGassing*$D100))+((CInjectGassing*QinjectGassing+EmissionGassing/volume)/TotalLossGassing)*($D100-(1-EXP(-TotalLossGassing*$D$91))/TotalLossGassing))*$C$42*$E$42/100</f>
        <v>0</v>
      </c>
    </row>
    <row r="101" spans="2:16">
      <c r="B101" s="57" t="s">
        <v>66</v>
      </c>
      <c r="C101" s="58">
        <f t="shared" si="2"/>
        <v>8.2500000000000018E-2</v>
      </c>
      <c r="D101" s="59">
        <f t="shared" si="3"/>
        <v>8.2500000000000018E-2</v>
      </c>
      <c r="E101" s="59">
        <f t="shared" si="0"/>
        <v>0.45557851316933123</v>
      </c>
      <c r="F101" s="59">
        <f t="shared" si="1"/>
        <v>0.34502685245364956</v>
      </c>
      <c r="G101" s="60">
        <f t="shared" si="4"/>
        <v>1.5641589485443752E-2</v>
      </c>
      <c r="H101" s="61">
        <f>(Cinitial/TotalLossGassing*(1-EXP(-TotalLossGassing*$D101))+((CInjectGassing*QinjectGassing+EmissionGassing/volume)/TotalLossGassing)*($D101-(1-EXP(-TotalLossGassing*$D$91))/TotalLossGassing))*$C$38*$E$38/100</f>
        <v>1.8981425753856818</v>
      </c>
      <c r="I101" s="61">
        <f>(Cinitial/TotalLossGassing*(1-EXP(-TotalLossGassing*$D101))+((CInjectGassing*QinjectGassing+EmissionGassing/volume)/TotalLossGassing)*($D101-(1-EXP(-TotalLossGassing*$D$91))/TotalLossGassing))*$C$39*$E$39/100</f>
        <v>0.54666506171107643</v>
      </c>
      <c r="J101" s="61">
        <f>(Cinitial/TotalLossGassing*(1-EXP(-TotalLossGassing*$D101))+((CInjectGassing*QinjectGassing+EmissionGassing/volume)/TotalLossGassing)*($D101-(1-EXP(-TotalLossGassing*$D$91))/TotalLossGassing))*$C$40*$E$40/100</f>
        <v>0.54666506171107643</v>
      </c>
      <c r="K101" s="61">
        <f>(Cinitial/TotalLossGassing*(1-EXP(-TotalLossGassing*$D101))+(((CInjectGassing*QinjectGassing+EmissionGassing)/volume)/TotalLossGassing)*($D101-(1-EXP(-TotalLossGassing*$D$91))/TotalLossGassing))*$C$41*$E$41/100</f>
        <v>6.7085896165848773</v>
      </c>
      <c r="L101" s="62">
        <f>(Cinitial/TotalLossGassing*(1-EXP(-TotalLossGassing*$D101))+((CInjectGassing*QinjectGassing+EmissionGassing/volume)/TotalLossGassing)*($D101-(1-EXP(-TotalLossGassing*$D$91))/TotalLossGassing))*$C$42*$E$42/100</f>
        <v>0</v>
      </c>
    </row>
    <row r="102" spans="2:16">
      <c r="B102" s="57" t="s">
        <v>66</v>
      </c>
      <c r="C102" s="58">
        <f t="shared" si="2"/>
        <v>9.0750000000000025E-2</v>
      </c>
      <c r="D102" s="59">
        <f t="shared" si="3"/>
        <v>9.0750000000000025E-2</v>
      </c>
      <c r="E102" s="59">
        <f t="shared" si="0"/>
        <v>0.5008346722185395</v>
      </c>
      <c r="F102" s="59">
        <f t="shared" si="1"/>
        <v>0.3695019346587094</v>
      </c>
      <c r="G102" s="60">
        <f t="shared" si="4"/>
        <v>1.8590026271069593E-2</v>
      </c>
      <c r="H102" s="61">
        <f>(Cinitial/TotalLossGassing*(1-EXP(-TotalLossGassing*$D102))+((CInjectGassing*QinjectGassing+EmissionGassing/volume)/TotalLossGassing)*($D102-(1-EXP(-TotalLossGassing*$D$91))/TotalLossGassing))*$C$38*$E$38/100</f>
        <v>2.0879568329242502</v>
      </c>
      <c r="I102" s="61">
        <f>(Cinitial/TotalLossGassing*(1-EXP(-TotalLossGassing*$D102))+((CInjectGassing*QinjectGassing+EmissionGassing/volume)/TotalLossGassing)*($D102-(1-EXP(-TotalLossGassing*$D$91))/TotalLossGassing))*$C$39*$E$39/100</f>
        <v>0.60133156788218411</v>
      </c>
      <c r="J102" s="61">
        <f>(Cinitial/TotalLossGassing*(1-EXP(-TotalLossGassing*$D102))+((CInjectGassing*QinjectGassing+EmissionGassing/volume)/TotalLossGassing)*($D102-(1-EXP(-TotalLossGassing*$D$91))/TotalLossGassing))*$C$40*$E$40/100</f>
        <v>0.60133156788218411</v>
      </c>
      <c r="K102" s="61">
        <f>(Cinitial/TotalLossGassing*(1-EXP(-TotalLossGassing*$D102))+(((CInjectGassing*QinjectGassing+EmissionGassing)/volume)/TotalLossGassing)*($D102-(1-EXP(-TotalLossGassing*$D$91))/TotalLossGassing))*$C$41*$E$41/100</f>
        <v>7.3794485782433652</v>
      </c>
      <c r="L102" s="62">
        <f>(Cinitial/TotalLossGassing*(1-EXP(-TotalLossGassing*$D102))+((CInjectGassing*QinjectGassing+EmissionGassing/volume)/TotalLossGassing)*($D102-(1-EXP(-TotalLossGassing*$D$91))/TotalLossGassing))*$C$42*$E$42/100</f>
        <v>0</v>
      </c>
    </row>
    <row r="103" spans="2:16">
      <c r="B103" s="57" t="s">
        <v>66</v>
      </c>
      <c r="C103" s="58">
        <f t="shared" si="2"/>
        <v>9.9000000000000032E-2</v>
      </c>
      <c r="D103" s="59">
        <f t="shared" si="3"/>
        <v>9.9000000000000032E-2</v>
      </c>
      <c r="E103" s="59">
        <f t="shared" si="0"/>
        <v>0.54603624254741046</v>
      </c>
      <c r="F103" s="59">
        <f t="shared" si="1"/>
        <v>0.39255717698901649</v>
      </c>
      <c r="G103" s="60">
        <f t="shared" si="4"/>
        <v>2.1734467312440768E-2</v>
      </c>
      <c r="H103" s="61">
        <f>(Cinitial/TotalLossGassing*(1-EXP(-TotalLossGassing*$D103))+((CInjectGassing*QinjectGassing+EmissionGassing/volume)/TotalLossGassing)*($D103-(1-EXP(-TotalLossGassing*$D$91))/TotalLossGassing))*$C$38*$E$38/100</f>
        <v>2.2777710904628186</v>
      </c>
      <c r="I103" s="61">
        <f>(Cinitial/TotalLossGassing*(1-EXP(-TotalLossGassing*$D103))+((CInjectGassing*QinjectGassing+EmissionGassing/volume)/TotalLossGassing)*($D103-(1-EXP(-TotalLossGassing*$D$91))/TotalLossGassing))*$C$39*$E$39/100</f>
        <v>0.65599807405329191</v>
      </c>
      <c r="J103" s="61">
        <f>(Cinitial/TotalLossGassing*(1-EXP(-TotalLossGassing*$D103))+((CInjectGassing*QinjectGassing+EmissionGassing/volume)/TotalLossGassing)*($D103-(1-EXP(-TotalLossGassing*$D$91))/TotalLossGassing))*$C$40*$E$40/100</f>
        <v>0.65599807405329191</v>
      </c>
      <c r="K103" s="61">
        <f>(Cinitial/TotalLossGassing*(1-EXP(-TotalLossGassing*$D103))+(((CInjectGassing*QinjectGassing+EmissionGassing)/volume)/TotalLossGassing)*($D103-(1-EXP(-TotalLossGassing*$D$91))/TotalLossGassing))*$C$41*$E$41/100</f>
        <v>8.0503075399018531</v>
      </c>
      <c r="L103" s="62">
        <f>(Cinitial/TotalLossGassing*(1-EXP(-TotalLossGassing*$D103))+((CInjectGassing*QinjectGassing+EmissionGassing/volume)/TotalLossGassing)*($D103-(1-EXP(-TotalLossGassing*$D$91))/TotalLossGassing))*$C$42*$E$42/100</f>
        <v>0</v>
      </c>
    </row>
    <row r="104" spans="2:16" ht="15.45" customHeight="1">
      <c r="B104" s="57" t="s">
        <v>66</v>
      </c>
      <c r="C104" s="58">
        <f t="shared" si="2"/>
        <v>0.10725000000000004</v>
      </c>
      <c r="D104" s="59">
        <f t="shared" si="3"/>
        <v>0.10725000000000004</v>
      </c>
      <c r="E104" s="59">
        <f t="shared" si="0"/>
        <v>0.59118329000174974</v>
      </c>
      <c r="F104" s="59">
        <f t="shared" si="1"/>
        <v>0.41427494669682563</v>
      </c>
      <c r="G104" s="60">
        <f t="shared" si="4"/>
        <v>2.506354207949749E-2</v>
      </c>
      <c r="H104" s="61">
        <f>(Cinitial/TotalLossGassing*(1-EXP(-TotalLossGassing*$D104))+((CInjectGassing*QinjectGassing+EmissionGassing/volume)/TotalLossGassing)*($D104-(1-EXP(-TotalLossGassing*$D$91))/TotalLossGassing))*$C$38*$E$38/100</f>
        <v>2.467585348001387</v>
      </c>
      <c r="I104" s="61">
        <f>(Cinitial/TotalLossGassing*(1-EXP(-TotalLossGassing*$D104))+((CInjectGassing*QinjectGassing+EmissionGassing/volume)/TotalLossGassing)*($D104-(1-EXP(-TotalLossGassing*$D$91))/TotalLossGassing))*$C$39*$E$39/100</f>
        <v>0.71066458022439949</v>
      </c>
      <c r="J104" s="61">
        <f>(Cinitial/TotalLossGassing*(1-EXP(-TotalLossGassing*$D104))+((CInjectGassing*QinjectGassing+EmissionGassing/volume)/TotalLossGassing)*($D104-(1-EXP(-TotalLossGassing*$D$91))/TotalLossGassing))*$C$40*$E$40/100</f>
        <v>0.71066458022439949</v>
      </c>
      <c r="K104" s="61">
        <f>(Cinitial/TotalLossGassing*(1-EXP(-TotalLossGassing*$D104))+(((CInjectGassing*QinjectGassing+EmissionGassing)/volume)/TotalLossGassing)*($D104-(1-EXP(-TotalLossGassing*$D$91))/TotalLossGassing))*$C$41*$E$41/100</f>
        <v>8.7211665015603419</v>
      </c>
      <c r="L104" s="62">
        <f>(Cinitial/TotalLossGassing*(1-EXP(-TotalLossGassing*$D104))+((CInjectGassing*QinjectGassing+EmissionGassing/volume)/TotalLossGassing)*($D104-(1-EXP(-TotalLossGassing*$D$91))/TotalLossGassing))*$C$42*$E$42/100</f>
        <v>0</v>
      </c>
      <c r="O104" s="5"/>
      <c r="P104" s="5"/>
    </row>
    <row r="105" spans="2:16">
      <c r="B105" s="57" t="s">
        <v>66</v>
      </c>
      <c r="C105" s="58">
        <f t="shared" si="2"/>
        <v>0.11550000000000005</v>
      </c>
      <c r="D105" s="59">
        <f t="shared" si="3"/>
        <v>0.11550000000000005</v>
      </c>
      <c r="E105" s="59">
        <f t="shared" si="0"/>
        <v>0.63627588034794547</v>
      </c>
      <c r="F105" s="59">
        <f t="shared" si="1"/>
        <v>0.43473283277427577</v>
      </c>
      <c r="G105" s="60">
        <f t="shared" si="4"/>
        <v>2.8566539665377172E-2</v>
      </c>
      <c r="H105" s="61">
        <f>(Cinitial/TotalLossGassing*(1-EXP(-TotalLossGassing*$D105))+((CInjectGassing*QinjectGassing+EmissionGassing/volume)/TotalLossGassing)*($D105-(1-EXP(-TotalLossGassing*$D$91))/TotalLossGassing))*$C$38*$E$38/100</f>
        <v>2.6573996055399549</v>
      </c>
      <c r="I105" s="61">
        <f>(Cinitial/TotalLossGassing*(1-EXP(-TotalLossGassing*$D105))+((CInjectGassing*QinjectGassing+EmissionGassing/volume)/TotalLossGassing)*($D105-(1-EXP(-TotalLossGassing*$D$91))/TotalLossGassing))*$C$39*$E$39/100</f>
        <v>0.76533108639550718</v>
      </c>
      <c r="J105" s="61">
        <f>(Cinitial/TotalLossGassing*(1-EXP(-TotalLossGassing*$D105))+((CInjectGassing*QinjectGassing+EmissionGassing/volume)/TotalLossGassing)*($D105-(1-EXP(-TotalLossGassing*$D$91))/TotalLossGassing))*$C$40*$E$40/100</f>
        <v>0.76533108639550718</v>
      </c>
      <c r="K105" s="61">
        <f>(Cinitial/TotalLossGassing*(1-EXP(-TotalLossGassing*$D105))+(((CInjectGassing*QinjectGassing+EmissionGassing)/volume)/TotalLossGassing)*($D105-(1-EXP(-TotalLossGassing*$D$91))/TotalLossGassing))*$C$41*$E$41/100</f>
        <v>9.3920254632188289</v>
      </c>
      <c r="L105" s="62">
        <f>(Cinitial/TotalLossGassing*(1-EXP(-TotalLossGassing*$D105))+((CInjectGassing*QinjectGassing+EmissionGassing/volume)/TotalLossGassing)*($D105-(1-EXP(-TotalLossGassing*$D$91))/TotalLossGassing))*$C$42*$E$42/100</f>
        <v>0</v>
      </c>
      <c r="M105" s="5"/>
      <c r="N105" s="5"/>
      <c r="O105" s="5"/>
      <c r="P105" s="5"/>
    </row>
    <row r="106" spans="2:16">
      <c r="B106" s="57" t="s">
        <v>66</v>
      </c>
      <c r="C106" s="58">
        <f t="shared" si="2"/>
        <v>0.12375000000000005</v>
      </c>
      <c r="D106" s="59">
        <f t="shared" si="3"/>
        <v>0.12375000000000005</v>
      </c>
      <c r="E106" s="59">
        <f t="shared" si="0"/>
        <v>0.68131407927305254</v>
      </c>
      <c r="F106" s="59">
        <f t="shared" si="1"/>
        <v>0.45400392314813859</v>
      </c>
      <c r="G106" s="60">
        <f t="shared" si="4"/>
        <v>3.2233370520585149E-2</v>
      </c>
      <c r="H106" s="61">
        <f>(Cinitial/TotalLossGassing*(1-EXP(-TotalLossGassing*$D106))+((CInjectGassing*QinjectGassing+EmissionGassing/volume)/TotalLossGassing)*($D106-(1-EXP(-TotalLossGassing*$D$91))/TotalLossGassing))*$C$38*$E$38/100</f>
        <v>2.8472138630785238</v>
      </c>
      <c r="I106" s="61">
        <f>(Cinitial/TotalLossGassing*(1-EXP(-TotalLossGassing*$D106))+((CInjectGassing*QinjectGassing+EmissionGassing/volume)/TotalLossGassing)*($D106-(1-EXP(-TotalLossGassing*$D$91))/TotalLossGassing))*$C$39*$E$39/100</f>
        <v>0.81999759256661486</v>
      </c>
      <c r="J106" s="61">
        <f>(Cinitial/TotalLossGassing*(1-EXP(-TotalLossGassing*$D106))+((CInjectGassing*QinjectGassing+EmissionGassing/volume)/TotalLossGassing)*($D106-(1-EXP(-TotalLossGassing*$D$91))/TotalLossGassing))*$C$40*$E$40/100</f>
        <v>0.81999759256661486</v>
      </c>
      <c r="K106" s="61">
        <f>(Cinitial/TotalLossGassing*(1-EXP(-TotalLossGassing*$D106))+(((CInjectGassing*QinjectGassing+EmissionGassing)/volume)/TotalLossGassing)*($D106-(1-EXP(-TotalLossGassing*$D$91))/TotalLossGassing))*$C$41*$E$41/100</f>
        <v>10.062884424877318</v>
      </c>
      <c r="L106" s="62">
        <f>(Cinitial/TotalLossGassing*(1-EXP(-TotalLossGassing*$D106))+((CInjectGassing*QinjectGassing+EmissionGassing/volume)/TotalLossGassing)*($D106-(1-EXP(-TotalLossGassing*$D$91))/TotalLossGassing))*$C$42*$E$42/100</f>
        <v>0</v>
      </c>
      <c r="M106" s="5"/>
      <c r="N106" s="5"/>
      <c r="O106" s="5"/>
      <c r="P106" s="5"/>
    </row>
    <row r="107" spans="2:16">
      <c r="B107" s="57" t="s">
        <v>66</v>
      </c>
      <c r="C107" s="58">
        <f t="shared" si="2"/>
        <v>0.13200000000000006</v>
      </c>
      <c r="D107" s="59">
        <f t="shared" si="3"/>
        <v>0.13200000000000006</v>
      </c>
      <c r="E107" s="59">
        <f t="shared" si="0"/>
        <v>0.72629795238488981</v>
      </c>
      <c r="F107" s="59">
        <f t="shared" si="1"/>
        <v>0.4721570657940416</v>
      </c>
      <c r="G107" s="60">
        <f t="shared" si="4"/>
        <v>3.6054530407029203E-2</v>
      </c>
      <c r="H107" s="61">
        <f>(Cinitial/TotalLossGassing*(1-EXP(-TotalLossGassing*$D107))+((CInjectGassing*QinjectGassing+EmissionGassing/volume)/TotalLossGassing)*($D107-(1-EXP(-TotalLossGassing*$D$91))/TotalLossGassing))*$C$38*$E$38/100</f>
        <v>3.0370281206170917</v>
      </c>
      <c r="I107" s="61">
        <f>(Cinitial/TotalLossGassing*(1-EXP(-TotalLossGassing*$D107))+((CInjectGassing*QinjectGassing+EmissionGassing/volume)/TotalLossGassing)*($D107-(1-EXP(-TotalLossGassing*$D$91))/TotalLossGassing))*$C$39*$E$39/100</f>
        <v>0.87466409873772255</v>
      </c>
      <c r="J107" s="61">
        <f>(Cinitial/TotalLossGassing*(1-EXP(-TotalLossGassing*$D107))+((CInjectGassing*QinjectGassing+EmissionGassing/volume)/TotalLossGassing)*($D107-(1-EXP(-TotalLossGassing*$D$91))/TotalLossGassing))*$C$40*$E$40/100</f>
        <v>0.87466409873772255</v>
      </c>
      <c r="K107" s="61">
        <f>(Cinitial/TotalLossGassing*(1-EXP(-TotalLossGassing*$D107))+(((CInjectGassing*QinjectGassing+EmissionGassing)/volume)/TotalLossGassing)*($D107-(1-EXP(-TotalLossGassing*$D$91))/TotalLossGassing))*$C$41*$E$41/100</f>
        <v>10.733743386535805</v>
      </c>
      <c r="L107" s="62">
        <f>(Cinitial/TotalLossGassing*(1-EXP(-TotalLossGassing*$D107))+((CInjectGassing*QinjectGassing+EmissionGassing/volume)/TotalLossGassing)*($D107-(1-EXP(-TotalLossGassing*$D$91))/TotalLossGassing))*$C$42*$E$42/100</f>
        <v>0</v>
      </c>
      <c r="M107" s="5"/>
      <c r="N107" s="5"/>
      <c r="O107" s="5"/>
      <c r="P107" s="5"/>
    </row>
    <row r="108" spans="2:16">
      <c r="B108" s="57" t="s">
        <v>66</v>
      </c>
      <c r="C108" s="58">
        <f t="shared" si="2"/>
        <v>0.14025000000000007</v>
      </c>
      <c r="D108" s="59">
        <f t="shared" si="3"/>
        <v>0.14025000000000007</v>
      </c>
      <c r="E108" s="59">
        <f t="shared" si="0"/>
        <v>0.77122756521214941</v>
      </c>
      <c r="F108" s="59">
        <f t="shared" si="1"/>
        <v>0.48925711470302569</v>
      </c>
      <c r="G108" s="60">
        <f t="shared" si="4"/>
        <v>4.0021066443140026E-2</v>
      </c>
      <c r="H108" s="61">
        <f>(Cinitial/TotalLossGassing*(1-EXP(-TotalLossGassing*$D108))+((CInjectGassing*QinjectGassing+EmissionGassing/volume)/TotalLossGassing)*($D108-(1-EXP(-TotalLossGassing*$D$91))/TotalLossGassing))*$C$38*$E$38/100</f>
        <v>3.2268423781556601</v>
      </c>
      <c r="I108" s="61">
        <f>(Cinitial/TotalLossGassing*(1-EXP(-TotalLossGassing*$D108))+((CInjectGassing*QinjectGassing+EmissionGassing/volume)/TotalLossGassing)*($D108-(1-EXP(-TotalLossGassing*$D$91))/TotalLossGassing))*$C$39*$E$39/100</f>
        <v>0.92933060490883024</v>
      </c>
      <c r="J108" s="61">
        <f>(Cinitial/TotalLossGassing*(1-EXP(-TotalLossGassing*$D108))+((CInjectGassing*QinjectGassing+EmissionGassing/volume)/TotalLossGassing)*($D108-(1-EXP(-TotalLossGassing*$D$91))/TotalLossGassing))*$C$40*$E$40/100</f>
        <v>0.92933060490883024</v>
      </c>
      <c r="K108" s="61">
        <f>(Cinitial/TotalLossGassing*(1-EXP(-TotalLossGassing*$D108))+(((CInjectGassing*QinjectGassing+EmissionGassing)/volume)/TotalLossGassing)*($D108-(1-EXP(-TotalLossGassing*$D$91))/TotalLossGassing))*$C$41*$E$41/100</f>
        <v>11.404602348194294</v>
      </c>
      <c r="L108" s="62">
        <f>(Cinitial/TotalLossGassing*(1-EXP(-TotalLossGassing*$D108))+((CInjectGassing*QinjectGassing+EmissionGassing/volume)/TotalLossGassing)*($D108-(1-EXP(-TotalLossGassing*$D$91))/TotalLossGassing))*$C$42*$E$42/100</f>
        <v>0</v>
      </c>
      <c r="M108" s="5"/>
      <c r="N108" s="5"/>
    </row>
    <row r="109" spans="2:16">
      <c r="B109" s="57" t="s">
        <v>66</v>
      </c>
      <c r="C109" s="58">
        <f t="shared" si="2"/>
        <v>0.14850000000000008</v>
      </c>
      <c r="D109" s="59">
        <f t="shared" si="3"/>
        <v>0.14850000000000008</v>
      </c>
      <c r="E109" s="59">
        <f t="shared" si="0"/>
        <v>0.8161029832044685</v>
      </c>
      <c r="F109" s="59">
        <f t="shared" si="1"/>
        <v>0.50536516157917566</v>
      </c>
      <c r="G109" s="60">
        <f t="shared" si="4"/>
        <v>4.412454511877021E-2</v>
      </c>
      <c r="H109" s="61">
        <f>(Cinitial/TotalLossGassing*(1-EXP(-TotalLossGassing*$D109))+((CInjectGassing*QinjectGassing+EmissionGassing/volume)/TotalLossGassing)*($D109-(1-EXP(-TotalLossGassing*$D$91))/TotalLossGassing))*$C$38*$E$38/100</f>
        <v>3.4166566356942285</v>
      </c>
      <c r="I109" s="61">
        <f>(Cinitial/TotalLossGassing*(1-EXP(-TotalLossGassing*$D109))+((CInjectGassing*QinjectGassing+EmissionGassing/volume)/TotalLossGassing)*($D109-(1-EXP(-TotalLossGassing*$D$91))/TotalLossGassing))*$C$39*$E$39/100</f>
        <v>0.98399711107993793</v>
      </c>
      <c r="J109" s="61">
        <f>(Cinitial/TotalLossGassing*(1-EXP(-TotalLossGassing*$D109))+((CInjectGassing*QinjectGassing+EmissionGassing/volume)/TotalLossGassing)*($D109-(1-EXP(-TotalLossGassing*$D$91))/TotalLossGassing))*$C$40*$E$40/100</f>
        <v>0.98399711107993793</v>
      </c>
      <c r="K109" s="61">
        <f>(Cinitial/TotalLossGassing*(1-EXP(-TotalLossGassing*$D109))+(((CInjectGassing*QinjectGassing+EmissionGassing)/volume)/TotalLossGassing)*($D109-(1-EXP(-TotalLossGassing*$D$91))/TotalLossGassing))*$C$41*$E$41/100</f>
        <v>12.075461309852782</v>
      </c>
      <c r="L109" s="62">
        <f>(Cinitial/TotalLossGassing*(1-EXP(-TotalLossGassing*$D109))+((CInjectGassing*QinjectGassing+EmissionGassing/volume)/TotalLossGassing)*($D109-(1-EXP(-TotalLossGassing*$D$91))/TotalLossGassing))*$C$42*$E$42/100</f>
        <v>0</v>
      </c>
    </row>
    <row r="110" spans="2:16">
      <c r="B110" s="57" t="s">
        <v>66</v>
      </c>
      <c r="C110" s="58">
        <f t="shared" si="2"/>
        <v>0.15675000000000008</v>
      </c>
      <c r="D110" s="59">
        <f t="shared" si="3"/>
        <v>0.15675000000000008</v>
      </c>
      <c r="E110" s="59">
        <f t="shared" si="0"/>
        <v>0.86092427173255193</v>
      </c>
      <c r="F110" s="59">
        <f t="shared" si="1"/>
        <v>0.52053875409609118</v>
      </c>
      <c r="G110" s="60">
        <f t="shared" si="4"/>
        <v>4.8357022165601705E-2</v>
      </c>
      <c r="H110" s="61">
        <f>(Cinitial/TotalLossGassing*(1-EXP(-TotalLossGassing*$D110))+((CInjectGassing*QinjectGassing+EmissionGassing/volume)/TotalLossGassing)*($D110-(1-EXP(-TotalLossGassing*$D$91))/TotalLossGassing))*$C$38*$E$38/100</f>
        <v>3.6064708932327973</v>
      </c>
      <c r="I110" s="61">
        <f>(Cinitial/TotalLossGassing*(1-EXP(-TotalLossGassing*$D110))+((CInjectGassing*QinjectGassing+EmissionGassing/volume)/TotalLossGassing)*($D110-(1-EXP(-TotalLossGassing*$D$91))/TotalLossGassing))*$C$39*$E$39/100</f>
        <v>1.0386636172510455</v>
      </c>
      <c r="J110" s="61">
        <f>(Cinitial/TotalLossGassing*(1-EXP(-TotalLossGassing*$D110))+((CInjectGassing*QinjectGassing+EmissionGassing/volume)/TotalLossGassing)*($D110-(1-EXP(-TotalLossGassing*$D$91))/TotalLossGassing))*$C$40*$E$40/100</f>
        <v>1.0386636172510455</v>
      </c>
      <c r="K110" s="61">
        <f>(Cinitial/TotalLossGassing*(1-EXP(-TotalLossGassing*$D110))+(((CInjectGassing*QinjectGassing+EmissionGassing)/volume)/TotalLossGassing)*($D110-(1-EXP(-TotalLossGassing*$D$91))/TotalLossGassing))*$C$41*$E$41/100</f>
        <v>12.746320271511273</v>
      </c>
      <c r="L110" s="62">
        <f>(Cinitial/TotalLossGassing*(1-EXP(-TotalLossGassing*$D110))+((CInjectGassing*QinjectGassing+EmissionGassing/volume)/TotalLossGassing)*($D110-(1-EXP(-TotalLossGassing*$D$91))/TotalLossGassing))*$C$42*$E$42/100</f>
        <v>0</v>
      </c>
    </row>
    <row r="111" spans="2:16">
      <c r="B111" s="57" t="s">
        <v>66</v>
      </c>
      <c r="C111" s="58">
        <f t="shared" si="2"/>
        <v>0.16500000000000009</v>
      </c>
      <c r="D111" s="59">
        <f t="shared" si="3"/>
        <v>0.16500000000000009</v>
      </c>
      <c r="E111" s="59">
        <f t="shared" si="0"/>
        <v>0.90569149608824318</v>
      </c>
      <c r="F111" s="59">
        <f t="shared" si="1"/>
        <v>0.53483210149193749</v>
      </c>
      <c r="G111" s="60">
        <f t="shared" si="4"/>
        <v>5.2711014175420588E-2</v>
      </c>
      <c r="H111" s="61">
        <f>(Cinitial/TotalLossGassing*(1-EXP(-TotalLossGassing*$D111))+((CInjectGassing*QinjectGassing+EmissionGassing/volume)/TotalLossGassing)*($D111-(1-EXP(-TotalLossGassing*$D$91))/TotalLossGassing))*$C$38*$E$38/100</f>
        <v>3.7962851507713653</v>
      </c>
      <c r="I111" s="61">
        <f>(Cinitial/TotalLossGassing*(1-EXP(-TotalLossGassing*$D111))+((CInjectGassing*QinjectGassing+EmissionGassing/volume)/TotalLossGassing)*($D111-(1-EXP(-TotalLossGassing*$D$91))/TotalLossGassing))*$C$39*$E$39/100</f>
        <v>1.0933301234221533</v>
      </c>
      <c r="J111" s="61">
        <f>(Cinitial/TotalLossGassing*(1-EXP(-TotalLossGassing*$D111))+((CInjectGassing*QinjectGassing+EmissionGassing/volume)/TotalLossGassing)*($D111-(1-EXP(-TotalLossGassing*$D$91))/TotalLossGassing))*$C$40*$E$40/100</f>
        <v>1.0933301234221533</v>
      </c>
      <c r="K111" s="61">
        <f>(Cinitial/TotalLossGassing*(1-EXP(-TotalLossGassing*$D111))+(((CInjectGassing*QinjectGassing+EmissionGassing)/volume)/TotalLossGassing)*($D111-(1-EXP(-TotalLossGassing*$D$91))/TotalLossGassing))*$C$41*$E$41/100</f>
        <v>13.417179233169758</v>
      </c>
      <c r="L111" s="62">
        <f>(Cinitial/TotalLossGassing*(1-EXP(-TotalLossGassing*$D111))+((CInjectGassing*QinjectGassing+EmissionGassing/volume)/TotalLossGassing)*($D111-(1-EXP(-TotalLossGassing*$D$91))/TotalLossGassing))*$C$42*$E$42/100</f>
        <v>0</v>
      </c>
    </row>
    <row r="112" spans="2:16">
      <c r="B112" s="57" t="s">
        <v>66</v>
      </c>
      <c r="C112" s="58">
        <f t="shared" si="2"/>
        <v>0.1732500000000001</v>
      </c>
      <c r="D112" s="59">
        <f t="shared" si="3"/>
        <v>0.1732500000000001</v>
      </c>
      <c r="E112" s="59">
        <f t="shared" si="0"/>
        <v>0.9504047214846304</v>
      </c>
      <c r="F112" s="59">
        <f t="shared" si="1"/>
        <v>0.54829626823759114</v>
      </c>
      <c r="G112" s="60">
        <f t="shared" si="4"/>
        <v>5.7179471864862517E-2</v>
      </c>
      <c r="H112" s="61">
        <f>(Cinitial/TotalLossGassing*(1-EXP(-TotalLossGassing*$D112))+((CInjectGassing*QinjectGassing+EmissionGassing/volume)/TotalLossGassing)*($D112-(1-EXP(-TotalLossGassing*$D$91))/TotalLossGassing))*$C$38*$E$38/100</f>
        <v>3.9860994083099337</v>
      </c>
      <c r="I112" s="61">
        <f>(Cinitial/TotalLossGassing*(1-EXP(-TotalLossGassing*$D112))+((CInjectGassing*QinjectGassing+EmissionGassing/volume)/TotalLossGassing)*($D112-(1-EXP(-TotalLossGassing*$D$91))/TotalLossGassing))*$C$39*$E$39/100</f>
        <v>1.1479966295932609</v>
      </c>
      <c r="J112" s="61">
        <f>(Cinitial/TotalLossGassing*(1-EXP(-TotalLossGassing*$D112))+((CInjectGassing*QinjectGassing+EmissionGassing/volume)/TotalLossGassing)*($D112-(1-EXP(-TotalLossGassing*$D$91))/TotalLossGassing))*$C$40*$E$40/100</f>
        <v>1.1479966295932609</v>
      </c>
      <c r="K112" s="61">
        <f>(Cinitial/TotalLossGassing*(1-EXP(-TotalLossGassing*$D112))+(((CInjectGassing*QinjectGassing+EmissionGassing)/volume)/TotalLossGassing)*($D112-(1-EXP(-TotalLossGassing*$D$91))/TotalLossGassing))*$C$41*$E$41/100</f>
        <v>14.088038194828245</v>
      </c>
      <c r="L112" s="62">
        <f>(Cinitial/TotalLossGassing*(1-EXP(-TotalLossGassing*$D112))+((CInjectGassing*QinjectGassing+EmissionGassing/volume)/TotalLossGassing)*($D112-(1-EXP(-TotalLossGassing*$D$91))/TotalLossGassing))*$C$42*$E$42/100</f>
        <v>0</v>
      </c>
    </row>
    <row r="113" spans="2:12">
      <c r="B113" s="57" t="s">
        <v>66</v>
      </c>
      <c r="C113" s="58">
        <f t="shared" si="2"/>
        <v>0.18150000000000011</v>
      </c>
      <c r="D113" s="59">
        <f t="shared" si="3"/>
        <v>0.18150000000000011</v>
      </c>
      <c r="E113" s="59">
        <f t="shared" si="0"/>
        <v>0.99506401305614733</v>
      </c>
      <c r="F113" s="59">
        <f t="shared" si="1"/>
        <v>0.56097935646977415</v>
      </c>
      <c r="G113" s="60">
        <f t="shared" si="4"/>
        <v>6.1755754891114463E-2</v>
      </c>
      <c r="H113" s="61">
        <f>(Cinitial/TotalLossGassing*(1-EXP(-TotalLossGassing*$D113))+((CInjectGassing*QinjectGassing+EmissionGassing/volume)/TotalLossGassing)*($D113-(1-EXP(-TotalLossGassing*$D$91))/TotalLossGassing))*$C$38*$E$38/100</f>
        <v>4.1759136658485021</v>
      </c>
      <c r="I113" s="61">
        <f>(Cinitial/TotalLossGassing*(1-EXP(-TotalLossGassing*$D113))+((CInjectGassing*QinjectGassing+EmissionGassing/volume)/TotalLossGassing)*($D113-(1-EXP(-TotalLossGassing*$D$91))/TotalLossGassing))*$C$39*$E$39/100</f>
        <v>1.2026631357643687</v>
      </c>
      <c r="J113" s="61">
        <f>(Cinitial/TotalLossGassing*(1-EXP(-TotalLossGassing*$D113))+((CInjectGassing*QinjectGassing+EmissionGassing/volume)/TotalLossGassing)*($D113-(1-EXP(-TotalLossGassing*$D$91))/TotalLossGassing))*$C$40*$E$40/100</f>
        <v>1.2026631357643687</v>
      </c>
      <c r="K113" s="61">
        <f>(Cinitial/TotalLossGassing*(1-EXP(-TotalLossGassing*$D113))+(((CInjectGassing*QinjectGassing+EmissionGassing)/volume)/TotalLossGassing)*($D113-(1-EXP(-TotalLossGassing*$D$91))/TotalLossGassing))*$C$41*$E$41/100</f>
        <v>14.758897156486734</v>
      </c>
      <c r="L113" s="62">
        <f>(Cinitial/TotalLossGassing*(1-EXP(-TotalLossGassing*$D113))+((CInjectGassing*QinjectGassing+EmissionGassing/volume)/TotalLossGassing)*($D113-(1-EXP(-TotalLossGassing*$D$91))/TotalLossGassing))*$C$42*$E$42/100</f>
        <v>0</v>
      </c>
    </row>
    <row r="114" spans="2:12">
      <c r="B114" s="57" t="s">
        <v>66</v>
      </c>
      <c r="C114" s="58">
        <f t="shared" si="2"/>
        <v>0.18975000000000011</v>
      </c>
      <c r="D114" s="59">
        <f t="shared" si="3"/>
        <v>0.18975000000000011</v>
      </c>
      <c r="E114" s="59">
        <f t="shared" si="0"/>
        <v>1.0396694358586533</v>
      </c>
      <c r="F114" s="59">
        <f t="shared" si="1"/>
        <v>0.57292667784094387</v>
      </c>
      <c r="G114" s="60">
        <f t="shared" si="4"/>
        <v>6.6433608128598928E-2</v>
      </c>
      <c r="H114" s="61">
        <f>(Cinitial/TotalLossGassing*(1-EXP(-TotalLossGassing*$D114))+((CInjectGassing*QinjectGassing+EmissionGassing/volume)/TotalLossGassing)*($D114-(1-EXP(-TotalLossGassing*$D$91))/TotalLossGassing))*$C$38*$E$38/100</f>
        <v>4.3657279233870705</v>
      </c>
      <c r="I114" s="61">
        <f>(Cinitial/TotalLossGassing*(1-EXP(-TotalLossGassing*$D114))+((CInjectGassing*QinjectGassing+EmissionGassing/volume)/TotalLossGassing)*($D114-(1-EXP(-TotalLossGassing*$D$91))/TotalLossGassing))*$C$39*$E$39/100</f>
        <v>1.2573296419354762</v>
      </c>
      <c r="J114" s="61">
        <f>(Cinitial/TotalLossGassing*(1-EXP(-TotalLossGassing*$D114))+((CInjectGassing*QinjectGassing+EmissionGassing/volume)/TotalLossGassing)*($D114-(1-EXP(-TotalLossGassing*$D$91))/TotalLossGassing))*$C$40*$E$40/100</f>
        <v>1.2573296419354762</v>
      </c>
      <c r="K114" s="61">
        <f>(Cinitial/TotalLossGassing*(1-EXP(-TotalLossGassing*$D114))+(((CInjectGassing*QinjectGassing+EmissionGassing)/volume)/TotalLossGassing)*($D114-(1-EXP(-TotalLossGassing*$D$91))/TotalLossGassing))*$C$41*$E$41/100</f>
        <v>15.429756118145225</v>
      </c>
      <c r="L114" s="62">
        <f>(Cinitial/TotalLossGassing*(1-EXP(-TotalLossGassing*$D114))+((CInjectGassing*QinjectGassing+EmissionGassing/volume)/TotalLossGassing)*($D114-(1-EXP(-TotalLossGassing*$D$91))/TotalLossGassing))*$C$42*$E$42/100</f>
        <v>0</v>
      </c>
    </row>
    <row r="115" spans="2:12" ht="18.45" customHeight="1">
      <c r="B115" s="57" t="s">
        <v>66</v>
      </c>
      <c r="C115" s="58">
        <f t="shared" si="2"/>
        <v>0.19800000000000012</v>
      </c>
      <c r="D115" s="59">
        <f t="shared" si="3"/>
        <v>0.19800000000000012</v>
      </c>
      <c r="E115" s="59">
        <f t="shared" si="0"/>
        <v>1.084221054869539</v>
      </c>
      <c r="F115" s="59">
        <f t="shared" si="1"/>
        <v>0.5841809153998857</v>
      </c>
      <c r="G115" s="60">
        <f t="shared" si="4"/>
        <v>7.1207139321887047E-2</v>
      </c>
      <c r="H115" s="61">
        <f>(Cinitial/TotalLossGassing*(1-EXP(-TotalLossGassing*$D115))+((CInjectGassing*QinjectGassing+EmissionGassing/volume)/TotalLossGassing)*($D115-(1-EXP(-TotalLossGassing*$D$91))/TotalLossGassing))*$C$38*$E$38/100</f>
        <v>4.5555421809256389</v>
      </c>
      <c r="I115" s="61">
        <f>(Cinitial/TotalLossGassing*(1-EXP(-TotalLossGassing*$D115))+((CInjectGassing*QinjectGassing+EmissionGassing/volume)/TotalLossGassing)*($D115-(1-EXP(-TotalLossGassing*$D$91))/TotalLossGassing))*$C$39*$E$39/100</f>
        <v>1.311996148106584</v>
      </c>
      <c r="J115" s="61">
        <f>(Cinitial/TotalLossGassing*(1-EXP(-TotalLossGassing*$D115))+((CInjectGassing*QinjectGassing+EmissionGassing/volume)/TotalLossGassing)*($D115-(1-EXP(-TotalLossGassing*$D$91))/TotalLossGassing))*$C$40*$E$40/100</f>
        <v>1.311996148106584</v>
      </c>
      <c r="K115" s="61">
        <f>(Cinitial/TotalLossGassing*(1-EXP(-TotalLossGassing*$D115))+(((CInjectGassing*QinjectGassing+EmissionGassing)/volume)/TotalLossGassing)*($D115-(1-EXP(-TotalLossGassing*$D$91))/TotalLossGassing))*$C$41*$E$41/100</f>
        <v>16.100615079803713</v>
      </c>
      <c r="L115" s="62">
        <f>(Cinitial/TotalLossGassing*(1-EXP(-TotalLossGassing*$D115))+((CInjectGassing*QinjectGassing+EmissionGassing/volume)/TotalLossGassing)*($D115-(1-EXP(-TotalLossGassing*$D$91))/TotalLossGassing))*$C$42*$E$42/100</f>
        <v>0</v>
      </c>
    </row>
    <row r="116" spans="2:12">
      <c r="B116" s="57" t="s">
        <v>66</v>
      </c>
      <c r="C116" s="58">
        <f t="shared" si="2"/>
        <v>0.20625000000000013</v>
      </c>
      <c r="D116" s="59">
        <f t="shared" si="3"/>
        <v>0.20625000000000013</v>
      </c>
      <c r="E116" s="59">
        <f t="shared" si="0"/>
        <v>1.1287189349878188</v>
      </c>
      <c r="F116" s="59">
        <f t="shared" si="1"/>
        <v>0.59478227608134682</v>
      </c>
      <c r="G116" s="60">
        <f t="shared" si="4"/>
        <v>7.6070798035002885E-2</v>
      </c>
      <c r="H116" s="61">
        <f>(Cinitial/TotalLossGassing*(1-EXP(-TotalLossGassing*$D116))+((CInjectGassing*QinjectGassing+EmissionGassing/volume)/TotalLossGassing)*($D116-(1-EXP(-TotalLossGassing*$D$91))/TotalLossGassing))*$C$38*$E$38/100</f>
        <v>4.7453564384642073</v>
      </c>
      <c r="I116" s="61">
        <f>(Cinitial/TotalLossGassing*(1-EXP(-TotalLossGassing*$D116))+((CInjectGassing*QinjectGassing+EmissionGassing/volume)/TotalLossGassing)*($D116-(1-EXP(-TotalLossGassing*$D$91))/TotalLossGassing))*$C$39*$E$39/100</f>
        <v>1.3666626542776916</v>
      </c>
      <c r="J116" s="61">
        <f>(Cinitial/TotalLossGassing*(1-EXP(-TotalLossGassing*$D116))+((CInjectGassing*QinjectGassing+EmissionGassing/volume)/TotalLossGassing)*($D116-(1-EXP(-TotalLossGassing*$D$91))/TotalLossGassing))*$C$40*$E$40/100</f>
        <v>1.3666626542776916</v>
      </c>
      <c r="K116" s="61">
        <f>(Cinitial/TotalLossGassing*(1-EXP(-TotalLossGassing*$D116))+(((CInjectGassing*QinjectGassing+EmissionGassing)/volume)/TotalLossGassing)*($D116-(1-EXP(-TotalLossGassing*$D$91))/TotalLossGassing))*$C$41*$E$41/100</f>
        <v>16.771474041462199</v>
      </c>
      <c r="L116" s="62">
        <f>(Cinitial/TotalLossGassing*(1-EXP(-TotalLossGassing*$D116))+((CInjectGassing*QinjectGassing+EmissionGassing/volume)/TotalLossGassing)*($D116-(1-EXP(-TotalLossGassing*$D$91))/TotalLossGassing))*$C$42*$E$42/100</f>
        <v>0</v>
      </c>
    </row>
    <row r="117" spans="2:12">
      <c r="B117" s="57" t="s">
        <v>66</v>
      </c>
      <c r="C117" s="58">
        <f t="shared" si="2"/>
        <v>0.21450000000000014</v>
      </c>
      <c r="D117" s="59">
        <f t="shared" si="3"/>
        <v>0.21450000000000014</v>
      </c>
      <c r="E117" s="59">
        <f t="shared" si="0"/>
        <v>1.1731631410342322</v>
      </c>
      <c r="F117" s="59">
        <f t="shared" si="1"/>
        <v>0.60476863434949357</v>
      </c>
      <c r="G117" s="60">
        <f t="shared" si="4"/>
        <v>8.1019355821913386E-2</v>
      </c>
      <c r="H117" s="61">
        <f>(Cinitial/TotalLossGassing*(1-EXP(-TotalLossGassing*$D117))+((CInjectGassing*QinjectGassing+EmissionGassing/volume)/TotalLossGassing)*($D117-(1-EXP(-TotalLossGassing*$D$91))/TotalLossGassing))*$C$38*$E$38/100</f>
        <v>4.9351706960027748</v>
      </c>
      <c r="I117" s="61">
        <f>(Cinitial/TotalLossGassing*(1-EXP(-TotalLossGassing*$D117))+((CInjectGassing*QinjectGassing+EmissionGassing/volume)/TotalLossGassing)*($D117-(1-EXP(-TotalLossGassing*$D$91))/TotalLossGassing))*$C$39*$E$39/100</f>
        <v>1.4213291604487994</v>
      </c>
      <c r="J117" s="61">
        <f>(Cinitial/TotalLossGassing*(1-EXP(-TotalLossGassing*$D117))+((CInjectGassing*QinjectGassing+EmissionGassing/volume)/TotalLossGassing)*($D117-(1-EXP(-TotalLossGassing*$D$91))/TotalLossGassing))*$C$40*$E$40/100</f>
        <v>1.4213291604487994</v>
      </c>
      <c r="K117" s="61">
        <f>(Cinitial/TotalLossGassing*(1-EXP(-TotalLossGassing*$D117))+(((CInjectGassing*QinjectGassing+EmissionGassing)/volume)/TotalLossGassing)*($D117-(1-EXP(-TotalLossGassing*$D$91))/TotalLossGassing))*$C$41*$E$41/100</f>
        <v>17.442333003120687</v>
      </c>
      <c r="L117" s="62">
        <f>(Cinitial/TotalLossGassing*(1-EXP(-TotalLossGassing*$D117))+((CInjectGassing*QinjectGassing+EmissionGassing/volume)/TotalLossGassing)*($D117-(1-EXP(-TotalLossGassing*$D$91))/TotalLossGassing))*$C$42*$E$42/100</f>
        <v>0</v>
      </c>
    </row>
    <row r="118" spans="2:12">
      <c r="B118" s="57" t="s">
        <v>66</v>
      </c>
      <c r="C118" s="58">
        <f t="shared" si="2"/>
        <v>0.22275000000000014</v>
      </c>
      <c r="D118" s="59">
        <f t="shared" si="3"/>
        <v>0.22275000000000014</v>
      </c>
      <c r="E118" s="59">
        <f t="shared" si="0"/>
        <v>1.2175537377513155</v>
      </c>
      <c r="F118" s="59">
        <f t="shared" si="1"/>
        <v>0.61417566750837693</v>
      </c>
      <c r="G118" s="60">
        <f t="shared" si="4"/>
        <v>8.6047887547360855E-2</v>
      </c>
      <c r="H118" s="61">
        <f>(Cinitial/TotalLossGassing*(1-EXP(-TotalLossGassing*$D118))+((CInjectGassing*QinjectGassing+EmissionGassing/volume)/TotalLossGassing)*($D118-(1-EXP(-TotalLossGassing*$D$91))/TotalLossGassing))*$C$38*$E$38/100</f>
        <v>5.1249849535413432</v>
      </c>
      <c r="I118" s="61">
        <f>(Cinitial/TotalLossGassing*(1-EXP(-TotalLossGassing*$D118))+((CInjectGassing*QinjectGassing+EmissionGassing/volume)/TotalLossGassing)*($D118-(1-EXP(-TotalLossGassing*$D$91))/TotalLossGassing))*$C$39*$E$39/100</f>
        <v>1.475995666619907</v>
      </c>
      <c r="J118" s="61">
        <f>(Cinitial/TotalLossGassing*(1-EXP(-TotalLossGassing*$D118))+((CInjectGassing*QinjectGassing+EmissionGassing/volume)/TotalLossGassing)*($D118-(1-EXP(-TotalLossGassing*$D$91))/TotalLossGassing))*$C$40*$E$40/100</f>
        <v>1.475995666619907</v>
      </c>
      <c r="K118" s="61">
        <f>(Cinitial/TotalLossGassing*(1-EXP(-TotalLossGassing*$D118))+(((CInjectGassing*QinjectGassing+EmissionGassing)/volume)/TotalLossGassing)*($D118-(1-EXP(-TotalLossGassing*$D$91))/TotalLossGassing))*$C$41*$E$41/100</f>
        <v>18.113191964779176</v>
      </c>
      <c r="L118" s="62">
        <f>(Cinitial/TotalLossGassing*(1-EXP(-TotalLossGassing*$D118))+((CInjectGassing*QinjectGassing+EmissionGassing/volume)/TotalLossGassing)*($D118-(1-EXP(-TotalLossGassing*$D$91))/TotalLossGassing))*$C$42*$E$42/100</f>
        <v>0</v>
      </c>
    </row>
    <row r="119" spans="2:12">
      <c r="B119" s="57" t="s">
        <v>66</v>
      </c>
      <c r="C119" s="58">
        <f t="shared" si="2"/>
        <v>0.23100000000000015</v>
      </c>
      <c r="D119" s="59">
        <f t="shared" si="3"/>
        <v>0.23100000000000015</v>
      </c>
      <c r="E119" s="59">
        <f t="shared" si="0"/>
        <v>1.2618907898035281</v>
      </c>
      <c r="F119" s="59">
        <f t="shared" si="1"/>
        <v>0.6230369831628122</v>
      </c>
      <c r="G119" s="60">
        <f t="shared" si="4"/>
        <v>9.1151753791304746E-2</v>
      </c>
      <c r="H119" s="61">
        <f>(Cinitial/TotalLossGassing*(1-EXP(-TotalLossGassing*$D119))+((CInjectGassing*QinjectGassing+EmissionGassing/volume)/TotalLossGassing)*($D119-(1-EXP(-TotalLossGassing*$D$91))/TotalLossGassing))*$C$38*$E$38/100</f>
        <v>5.3147992110799116</v>
      </c>
      <c r="I119" s="61">
        <f>(Cinitial/TotalLossGassing*(1-EXP(-TotalLossGassing*$D119))+((CInjectGassing*QinjectGassing+EmissionGassing/volume)/TotalLossGassing)*($D119-(1-EXP(-TotalLossGassing*$D$91))/TotalLossGassing))*$C$39*$E$39/100</f>
        <v>1.5306621727910146</v>
      </c>
      <c r="J119" s="61">
        <f>(Cinitial/TotalLossGassing*(1-EXP(-TotalLossGassing*$D119))+((CInjectGassing*QinjectGassing+EmissionGassing/volume)/TotalLossGassing)*($D119-(1-EXP(-TotalLossGassing*$D$91))/TotalLossGassing))*$C$40*$E$40/100</f>
        <v>1.5306621727910146</v>
      </c>
      <c r="K119" s="61">
        <f>(Cinitial/TotalLossGassing*(1-EXP(-TotalLossGassing*$D119))+(((CInjectGassing*QinjectGassing+EmissionGassing)/volume)/TotalLossGassing)*($D119-(1-EXP(-TotalLossGassing*$D$91))/TotalLossGassing))*$C$41*$E$41/100</f>
        <v>18.784050926437668</v>
      </c>
      <c r="L119" s="62">
        <f>(Cinitial/TotalLossGassing*(1-EXP(-TotalLossGassing*$D119))+((CInjectGassing*QinjectGassing+EmissionGassing/volume)/TotalLossGassing)*($D119-(1-EXP(-TotalLossGassing*$D$91))/TotalLossGassing))*$C$42*$E$42/100</f>
        <v>0</v>
      </c>
    </row>
    <row r="120" spans="2:12">
      <c r="B120" s="57" t="s">
        <v>66</v>
      </c>
      <c r="C120" s="58">
        <f t="shared" si="2"/>
        <v>0.23925000000000016</v>
      </c>
      <c r="D120" s="59">
        <f t="shared" si="3"/>
        <v>0.23925000000000016</v>
      </c>
      <c r="E120" s="59">
        <f t="shared" si="0"/>
        <v>1.3061743617773116</v>
      </c>
      <c r="F120" s="59">
        <f t="shared" si="1"/>
        <v>0.63138423928504561</v>
      </c>
      <c r="G120" s="60">
        <f t="shared" si="4"/>
        <v>9.6326584274110852E-2</v>
      </c>
      <c r="H120" s="61">
        <f>(Cinitial/TotalLossGassing*(1-EXP(-TotalLossGassing*$D120))+((CInjectGassing*QinjectGassing+EmissionGassing/volume)/TotalLossGassing)*($D120-(1-EXP(-TotalLossGassing*$D$91))/TotalLossGassing))*$C$38*$E$38/100</f>
        <v>5.50461346861848</v>
      </c>
      <c r="I120" s="61">
        <f>(Cinitial/TotalLossGassing*(1-EXP(-TotalLossGassing*$D120))+((CInjectGassing*QinjectGassing+EmissionGassing/volume)/TotalLossGassing)*($D120-(1-EXP(-TotalLossGassing*$D$91))/TotalLossGassing))*$C$39*$E$39/100</f>
        <v>1.5853286789621222</v>
      </c>
      <c r="J120" s="61">
        <f>(Cinitial/TotalLossGassing*(1-EXP(-TotalLossGassing*$D120))+((CInjectGassing*QinjectGassing+EmissionGassing/volume)/TotalLossGassing)*($D120-(1-EXP(-TotalLossGassing*$D$91))/TotalLossGassing))*$C$40*$E$40/100</f>
        <v>1.5853286789621222</v>
      </c>
      <c r="K120" s="61">
        <f>(Cinitial/TotalLossGassing*(1-EXP(-TotalLossGassing*$D120))+(((CInjectGassing*QinjectGassing+EmissionGassing)/volume)/TotalLossGassing)*($D120-(1-EXP(-TotalLossGassing*$D$91))/TotalLossGassing))*$C$41*$E$41/100</f>
        <v>19.454909888096154</v>
      </c>
      <c r="L120" s="62">
        <f>(Cinitial/TotalLossGassing*(1-EXP(-TotalLossGassing*$D120))+((CInjectGassing*QinjectGassing+EmissionGassing/volume)/TotalLossGassing)*($D120-(1-EXP(-TotalLossGassing*$D$91))/TotalLossGassing))*$C$42*$E$42/100</f>
        <v>0</v>
      </c>
    </row>
    <row r="121" spans="2:12">
      <c r="B121" s="57" t="s">
        <v>66</v>
      </c>
      <c r="C121" s="58">
        <f t="shared" si="2"/>
        <v>0.24750000000000016</v>
      </c>
      <c r="D121" s="59">
        <f t="shared" si="3"/>
        <v>0.24750000000000016</v>
      </c>
      <c r="E121" s="59">
        <f t="shared" si="0"/>
        <v>1.3504045181812205</v>
      </c>
      <c r="F121" s="59">
        <f t="shared" si="1"/>
        <v>0.63924725731615339</v>
      </c>
      <c r="G121" s="60">
        <f t="shared" si="4"/>
        <v>0.10156826224327249</v>
      </c>
      <c r="H121" s="61">
        <f>(Cinitial/TotalLossGassing*(1-EXP(-TotalLossGassing*$D121))+((CInjectGassing*QinjectGassing+EmissionGassing/volume)/TotalLossGassing)*($D121-(1-EXP(-TotalLossGassing*$D$91))/TotalLossGassing))*$C$38*$E$38/100</f>
        <v>5.6944277261570484</v>
      </c>
      <c r="I121" s="61">
        <f>(Cinitial/TotalLossGassing*(1-EXP(-TotalLossGassing*$D121))+((CInjectGassing*QinjectGassing+EmissionGassing/volume)/TotalLossGassing)*($D121-(1-EXP(-TotalLossGassing*$D$91))/TotalLossGassing))*$C$39*$E$39/100</f>
        <v>1.6399951851332302</v>
      </c>
      <c r="J121" s="61">
        <f>(Cinitial/TotalLossGassing*(1-EXP(-TotalLossGassing*$D121))+((CInjectGassing*QinjectGassing+EmissionGassing/volume)/TotalLossGassing)*($D121-(1-EXP(-TotalLossGassing*$D$91))/TotalLossGassing))*$C$40*$E$40/100</f>
        <v>1.6399951851332302</v>
      </c>
      <c r="K121" s="61">
        <f>(Cinitial/TotalLossGassing*(1-EXP(-TotalLossGassing*$D121))+(((CInjectGassing*QinjectGassing+EmissionGassing)/volume)/TotalLossGassing)*($D121-(1-EXP(-TotalLossGassing*$D$91))/TotalLossGassing))*$C$41*$E$41/100</f>
        <v>20.125768849754643</v>
      </c>
      <c r="L121" s="62">
        <f>(Cinitial/TotalLossGassing*(1-EXP(-TotalLossGassing*$D121))+((CInjectGassing*QinjectGassing+EmissionGassing/volume)/TotalLossGassing)*($D121-(1-EXP(-TotalLossGassing*$D$91))/TotalLossGassing))*$C$42*$E$42/100</f>
        <v>0</v>
      </c>
    </row>
    <row r="122" spans="2:12">
      <c r="B122" s="57" t="s">
        <v>66</v>
      </c>
      <c r="C122" s="58">
        <f t="shared" si="2"/>
        <v>0.25575000000000014</v>
      </c>
      <c r="D122" s="59">
        <f t="shared" si="3"/>
        <v>0.25575000000000014</v>
      </c>
      <c r="E122" s="59">
        <f t="shared" si="0"/>
        <v>1.3945813234459903</v>
      </c>
      <c r="F122" s="59">
        <f t="shared" si="1"/>
        <v>0.6466541287062435</v>
      </c>
      <c r="G122" s="60">
        <f t="shared" si="4"/>
        <v>0.10687290976588394</v>
      </c>
      <c r="H122" s="61">
        <f>(Cinitial/TotalLossGassing*(1-EXP(-TotalLossGassing*$D122))+((CInjectGassing*QinjectGassing+EmissionGassing/volume)/TotalLossGassing)*($D122-(1-EXP(-TotalLossGassing*$D$91))/TotalLossGassing))*$C$38*$E$38/100</f>
        <v>5.8842419836956159</v>
      </c>
      <c r="I122" s="61">
        <f>(Cinitial/TotalLossGassing*(1-EXP(-TotalLossGassing*$D122))+((CInjectGassing*QinjectGassing+EmissionGassing/volume)/TotalLossGassing)*($D122-(1-EXP(-TotalLossGassing*$D$91))/TotalLossGassing))*$C$39*$E$39/100</f>
        <v>1.6946616913043373</v>
      </c>
      <c r="J122" s="61">
        <f>(Cinitial/TotalLossGassing*(1-EXP(-TotalLossGassing*$D122))+((CInjectGassing*QinjectGassing+EmissionGassing/volume)/TotalLossGassing)*($D122-(1-EXP(-TotalLossGassing*$D$91))/TotalLossGassing))*$C$40*$E$40/100</f>
        <v>1.6946616913043373</v>
      </c>
      <c r="K122" s="61">
        <f>(Cinitial/TotalLossGassing*(1-EXP(-TotalLossGassing*$D122))+(((CInjectGassing*QinjectGassing+EmissionGassing)/volume)/TotalLossGassing)*($D122-(1-EXP(-TotalLossGassing*$D$91))/TotalLossGassing))*$C$41*$E$41/100</f>
        <v>20.796627811413128</v>
      </c>
      <c r="L122" s="62">
        <f>(Cinitial/TotalLossGassing*(1-EXP(-TotalLossGassing*$D122))+((CInjectGassing*QinjectGassing+EmissionGassing/volume)/TotalLossGassing)*($D122-(1-EXP(-TotalLossGassing*$D$91))/TotalLossGassing))*$C$42*$E$42/100</f>
        <v>0</v>
      </c>
    </row>
    <row r="123" spans="2:12">
      <c r="B123" s="57" t="s">
        <v>66</v>
      </c>
      <c r="C123" s="58">
        <f t="shared" si="2"/>
        <v>0.26400000000000012</v>
      </c>
      <c r="D123" s="59">
        <f t="shared" si="3"/>
        <v>0.26400000000000012</v>
      </c>
      <c r="E123" s="59">
        <f t="shared" si="0"/>
        <v>1.4387048419246327</v>
      </c>
      <c r="F123" s="59">
        <f t="shared" si="1"/>
        <v>0.65363131527408458</v>
      </c>
      <c r="G123" s="60">
        <f t="shared" si="4"/>
        <v>0.11223687387432144</v>
      </c>
      <c r="H123" s="61">
        <f>(Cinitial/TotalLossGassing*(1-EXP(-TotalLossGassing*$D123))+((CInjectGassing*QinjectGassing+EmissionGassing/volume)/TotalLossGassing)*($D123-(1-EXP(-TotalLossGassing*$D$91))/TotalLossGassing))*$C$38*$E$38/100</f>
        <v>6.0740562412341834</v>
      </c>
      <c r="I123" s="61">
        <f>(Cinitial/TotalLossGassing*(1-EXP(-TotalLossGassing*$D123))+((CInjectGassing*QinjectGassing+EmissionGassing/volume)/TotalLossGassing)*($D123-(1-EXP(-TotalLossGassing*$D$91))/TotalLossGassing))*$C$39*$E$39/100</f>
        <v>1.7493281974754451</v>
      </c>
      <c r="J123" s="61">
        <f>(Cinitial/TotalLossGassing*(1-EXP(-TotalLossGassing*$D123))+((CInjectGassing*QinjectGassing+EmissionGassing/volume)/TotalLossGassing)*($D123-(1-EXP(-TotalLossGassing*$D$91))/TotalLossGassing))*$C$40*$E$40/100</f>
        <v>1.7493281974754451</v>
      </c>
      <c r="K123" s="61">
        <f>(Cinitial/TotalLossGassing*(1-EXP(-TotalLossGassing*$D123))+(((CInjectGassing*QinjectGassing+EmissionGassing)/volume)/TotalLossGassing)*($D123-(1-EXP(-TotalLossGassing*$D$91))/TotalLossGassing))*$C$41*$E$41/100</f>
        <v>21.467486773071609</v>
      </c>
      <c r="L123" s="62">
        <f>(Cinitial/TotalLossGassing*(1-EXP(-TotalLossGassing*$D123))+((CInjectGassing*QinjectGassing+EmissionGassing/volume)/TotalLossGassing)*($D123-(1-EXP(-TotalLossGassing*$D$91))/TotalLossGassing))*$C$42*$E$42/100</f>
        <v>0</v>
      </c>
    </row>
    <row r="124" spans="2:12">
      <c r="B124" s="57" t="s">
        <v>66</v>
      </c>
      <c r="C124" s="58">
        <f t="shared" si="2"/>
        <v>0.2722500000000001</v>
      </c>
      <c r="D124" s="59">
        <f t="shared" si="3"/>
        <v>0.2722500000000001</v>
      </c>
      <c r="E124" s="59">
        <f t="shared" si="0"/>
        <v>1.4827751378925476</v>
      </c>
      <c r="F124" s="59">
        <f t="shared" si="1"/>
        <v>0.66020374374470614</v>
      </c>
      <c r="G124" s="60">
        <f t="shared" si="4"/>
        <v>0.11765671351563631</v>
      </c>
      <c r="H124" s="61">
        <f>(Cinitial/TotalLossGassing*(1-EXP(-TotalLossGassing*$D124))+((CInjectGassing*QinjectGassing+EmissionGassing/volume)/TotalLossGassing)*($D124-(1-EXP(-TotalLossGassing*$D$91))/TotalLossGassing))*$C$38*$E$38/100</f>
        <v>6.2638704987727509</v>
      </c>
      <c r="I124" s="61">
        <f>(Cinitial/TotalLossGassing*(1-EXP(-TotalLossGassing*$D124))+((CInjectGassing*QinjectGassing+EmissionGassing/volume)/TotalLossGassing)*($D124-(1-EXP(-TotalLossGassing*$D$91))/TotalLossGassing))*$C$39*$E$39/100</f>
        <v>1.8039947036465527</v>
      </c>
      <c r="J124" s="61">
        <f>(Cinitial/TotalLossGassing*(1-EXP(-TotalLossGassing*$D124))+((CInjectGassing*QinjectGassing+EmissionGassing/volume)/TotalLossGassing)*($D124-(1-EXP(-TotalLossGassing*$D$91))/TotalLossGassing))*$C$40*$E$40/100</f>
        <v>1.8039947036465527</v>
      </c>
      <c r="K124" s="61">
        <f>(Cinitial/TotalLossGassing*(1-EXP(-TotalLossGassing*$D124))+(((CInjectGassing*QinjectGassing+EmissionGassing)/volume)/TotalLossGassing)*($D124-(1-EXP(-TotalLossGassing*$D$91))/TotalLossGassing))*$C$41*$E$41/100</f>
        <v>22.138345734730095</v>
      </c>
      <c r="L124" s="62">
        <f>(Cinitial/TotalLossGassing*(1-EXP(-TotalLossGassing*$D124))+((CInjectGassing*QinjectGassing+EmissionGassing/volume)/TotalLossGassing)*($D124-(1-EXP(-TotalLossGassing*$D$91))/TotalLossGassing))*$C$42*$E$42/100</f>
        <v>0</v>
      </c>
    </row>
    <row r="125" spans="2:12">
      <c r="B125" s="57" t="s">
        <v>66</v>
      </c>
      <c r="C125" s="58">
        <f t="shared" si="2"/>
        <v>0.28050000000000008</v>
      </c>
      <c r="D125" s="59">
        <f t="shared" si="3"/>
        <v>0.28050000000000008</v>
      </c>
      <c r="E125" s="59">
        <f t="shared" si="0"/>
        <v>1.5267922755475969</v>
      </c>
      <c r="F125" s="59">
        <f t="shared" si="1"/>
        <v>0.6663948948027183</v>
      </c>
      <c r="G125" s="60">
        <f t="shared" si="4"/>
        <v>0.12312918725803534</v>
      </c>
      <c r="H125" s="61">
        <f>(Cinitial/TotalLossGassing*(1-EXP(-TotalLossGassing*$D125))+((CInjectGassing*QinjectGassing+EmissionGassing/volume)/TotalLossGassing)*($D125-(1-EXP(-TotalLossGassing*$D$91))/TotalLossGassing))*$C$38*$E$38/100</f>
        <v>6.4536847563113175</v>
      </c>
      <c r="I125" s="61">
        <f>(Cinitial/TotalLossGassing*(1-EXP(-TotalLossGassing*$D125))+((CInjectGassing*QinjectGassing+EmissionGassing/volume)/TotalLossGassing)*($D125-(1-EXP(-TotalLossGassing*$D$91))/TotalLossGassing))*$C$39*$E$39/100</f>
        <v>1.8586612098176598</v>
      </c>
      <c r="J125" s="61">
        <f>(Cinitial/TotalLossGassing*(1-EXP(-TotalLossGassing*$D125))+((CInjectGassing*QinjectGassing+EmissionGassing/volume)/TotalLossGassing)*($D125-(1-EXP(-TotalLossGassing*$D$91))/TotalLossGassing))*$C$40*$E$40/100</f>
        <v>1.8586612098176598</v>
      </c>
      <c r="K125" s="61">
        <f>(Cinitial/TotalLossGassing*(1-EXP(-TotalLossGassing*$D125))+(((CInjectGassing*QinjectGassing+EmissionGassing)/volume)/TotalLossGassing)*($D125-(1-EXP(-TotalLossGassing*$D$91))/TotalLossGassing))*$C$41*$E$41/100</f>
        <v>22.809204696388583</v>
      </c>
      <c r="L125" s="62">
        <f>(Cinitial/TotalLossGassing*(1-EXP(-TotalLossGassing*$D125))+((CInjectGassing*QinjectGassing+EmissionGassing/volume)/TotalLossGassing)*($D125-(1-EXP(-TotalLossGassing*$D$91))/TotalLossGassing))*$C$42*$E$42/100</f>
        <v>0</v>
      </c>
    </row>
    <row r="126" spans="2:12">
      <c r="B126" s="57" t="s">
        <v>66</v>
      </c>
      <c r="C126" s="58">
        <f t="shared" si="2"/>
        <v>0.28875000000000006</v>
      </c>
      <c r="D126" s="59">
        <f t="shared" si="3"/>
        <v>0.28875000000000006</v>
      </c>
      <c r="E126" s="59">
        <f t="shared" si="0"/>
        <v>1.5707563190102072</v>
      </c>
      <c r="F126" s="59">
        <f t="shared" si="1"/>
        <v>0.67222688697950028</v>
      </c>
      <c r="G126" s="60">
        <f t="shared" si="4"/>
        <v>0.12865124171052825</v>
      </c>
      <c r="H126" s="61">
        <f>(Cinitial/TotalLossGassing*(1-EXP(-TotalLossGassing*$D126))+((CInjectGassing*QinjectGassing+EmissionGassing/volume)/TotalLossGassing)*($D126-(1-EXP(-TotalLossGassing*$D$91))/TotalLossGassing))*$C$38*$E$38/100</f>
        <v>6.6434990138498868</v>
      </c>
      <c r="I126" s="61">
        <f>(Cinitial/TotalLossGassing*(1-EXP(-TotalLossGassing*$D126))+((CInjectGassing*QinjectGassing+EmissionGassing/volume)/TotalLossGassing)*($D126-(1-EXP(-TotalLossGassing*$D$91))/TotalLossGassing))*$C$39*$E$39/100</f>
        <v>1.9133277159887678</v>
      </c>
      <c r="J126" s="61">
        <f>(Cinitial/TotalLossGassing*(1-EXP(-TotalLossGassing*$D126))+((CInjectGassing*QinjectGassing+EmissionGassing/volume)/TotalLossGassing)*($D126-(1-EXP(-TotalLossGassing*$D$91))/TotalLossGassing))*$C$40*$E$40/100</f>
        <v>1.9133277159887678</v>
      </c>
      <c r="K126" s="61">
        <f>(Cinitial/TotalLossGassing*(1-EXP(-TotalLossGassing*$D126))+(((CInjectGassing*QinjectGassing+EmissionGassing)/volume)/TotalLossGassing)*($D126-(1-EXP(-TotalLossGassing*$D$91))/TotalLossGassing))*$C$41*$E$41/100</f>
        <v>23.480063658047069</v>
      </c>
      <c r="L126" s="62">
        <f>(Cinitial/TotalLossGassing*(1-EXP(-TotalLossGassing*$D126))+((CInjectGassing*QinjectGassing+EmissionGassing/volume)/TotalLossGassing)*($D126-(1-EXP(-TotalLossGassing*$D$91))/TotalLossGassing))*$C$42*$E$42/100</f>
        <v>0</v>
      </c>
    </row>
    <row r="127" spans="2:12">
      <c r="B127" s="57" t="s">
        <v>66</v>
      </c>
      <c r="C127" s="58">
        <f t="shared" si="2"/>
        <v>0.29700000000000004</v>
      </c>
      <c r="D127" s="59">
        <f t="shared" si="3"/>
        <v>0.29700000000000004</v>
      </c>
      <c r="E127" s="59">
        <f t="shared" si="0"/>
        <v>1.6146673323234653</v>
      </c>
      <c r="F127" s="59">
        <f t="shared" si="1"/>
        <v>0.67772055567395595</v>
      </c>
      <c r="G127" s="60">
        <f t="shared" si="4"/>
        <v>0.13422000061437067</v>
      </c>
      <c r="H127" s="61">
        <f>(Cinitial/TotalLossGassing*(1-EXP(-TotalLossGassing*$D127))+((CInjectGassing*QinjectGassing+EmissionGassing/volume)/TotalLossGassing)*($D127-(1-EXP(-TotalLossGassing*$D$91))/TotalLossGassing))*$C$38*$E$38/100</f>
        <v>6.8333132713884535</v>
      </c>
      <c r="I127" s="61">
        <f>(Cinitial/TotalLossGassing*(1-EXP(-TotalLossGassing*$D127))+((CInjectGassing*QinjectGassing+EmissionGassing/volume)/TotalLossGassing)*($D127-(1-EXP(-TotalLossGassing*$D$91))/TotalLossGassing))*$C$39*$E$39/100</f>
        <v>1.967994222159875</v>
      </c>
      <c r="J127" s="61">
        <f>(Cinitial/TotalLossGassing*(1-EXP(-TotalLossGassing*$D127))+((CInjectGassing*QinjectGassing+EmissionGassing/volume)/TotalLossGassing)*($D127-(1-EXP(-TotalLossGassing*$D$91))/TotalLossGassing))*$C$40*$E$40/100</f>
        <v>1.967994222159875</v>
      </c>
      <c r="K127" s="61">
        <f>(Cinitial/TotalLossGassing*(1-EXP(-TotalLossGassing*$D127))+(((CInjectGassing*QinjectGassing+EmissionGassing)/volume)/TotalLossGassing)*($D127-(1-EXP(-TotalLossGassing*$D$91))/TotalLossGassing))*$C$41*$E$41/100</f>
        <v>24.150922619705554</v>
      </c>
      <c r="L127" s="62">
        <f>(Cinitial/TotalLossGassing*(1-EXP(-TotalLossGassing*$D127))+((CInjectGassing*QinjectGassing+EmissionGassing/volume)/TotalLossGassing)*($D127-(1-EXP(-TotalLossGassing*$D$91))/TotalLossGassing))*$C$42*$E$42/100</f>
        <v>0</v>
      </c>
    </row>
    <row r="128" spans="2:12">
      <c r="B128" s="57" t="s">
        <v>66</v>
      </c>
      <c r="C128" s="58">
        <f t="shared" si="2"/>
        <v>0.30525000000000002</v>
      </c>
      <c r="D128" s="59">
        <f t="shared" si="3"/>
        <v>0.30525000000000002</v>
      </c>
      <c r="E128" s="59">
        <f t="shared" si="0"/>
        <v>1.6585253794532042</v>
      </c>
      <c r="F128" s="59">
        <f t="shared" si="1"/>
        <v>0.68289552758914362</v>
      </c>
      <c r="G128" s="60">
        <f t="shared" si="4"/>
        <v>0.13983275456733071</v>
      </c>
      <c r="H128" s="61">
        <f>(Cinitial/TotalLossGassing*(1-EXP(-TotalLossGassing*$D128))+((CInjectGassing*QinjectGassing+EmissionGassing/volume)/TotalLossGassing)*($D128-(1-EXP(-TotalLossGassing*$D$91))/TotalLossGassing))*$C$38*$E$38/100</f>
        <v>7.0231275289270219</v>
      </c>
      <c r="I128" s="61">
        <f>(Cinitial/TotalLossGassing*(1-EXP(-TotalLossGassing*$D128))+((CInjectGassing*QinjectGassing+EmissionGassing/volume)/TotalLossGassing)*($D128-(1-EXP(-TotalLossGassing*$D$91))/TotalLossGassing))*$C$39*$E$39/100</f>
        <v>2.0226607283309823</v>
      </c>
      <c r="J128" s="61">
        <f>(Cinitial/TotalLossGassing*(1-EXP(-TotalLossGassing*$D128))+((CInjectGassing*QinjectGassing+EmissionGassing/volume)/TotalLossGassing)*($D128-(1-EXP(-TotalLossGassing*$D$91))/TotalLossGassing))*$C$40*$E$40/100</f>
        <v>2.0226607283309823</v>
      </c>
      <c r="K128" s="61">
        <f>(Cinitial/TotalLossGassing*(1-EXP(-TotalLossGassing*$D128))+(((CInjectGassing*QinjectGassing+EmissionGassing)/volume)/TotalLossGassing)*($D128-(1-EXP(-TotalLossGassing*$D$91))/TotalLossGassing))*$C$41*$E$41/100</f>
        <v>24.821781581364039</v>
      </c>
      <c r="L128" s="62">
        <f>(Cinitial/TotalLossGassing*(1-EXP(-TotalLossGassing*$D128))+((CInjectGassing*QinjectGassing+EmissionGassing/volume)/TotalLossGassing)*($D128-(1-EXP(-TotalLossGassing*$D$91))/TotalLossGassing))*$C$42*$E$42/100</f>
        <v>0</v>
      </c>
    </row>
    <row r="129" spans="2:13">
      <c r="B129" s="57" t="s">
        <v>66</v>
      </c>
      <c r="C129" s="58">
        <f t="shared" si="2"/>
        <v>0.3135</v>
      </c>
      <c r="D129" s="59">
        <f t="shared" si="3"/>
        <v>0.3135</v>
      </c>
      <c r="E129" s="59">
        <f t="shared" si="0"/>
        <v>1.7023305242881031</v>
      </c>
      <c r="F129" s="59">
        <f t="shared" si="1"/>
        <v>0.68777029085071595</v>
      </c>
      <c r="G129" s="60">
        <f t="shared" si="4"/>
        <v>0.14548695134406725</v>
      </c>
      <c r="H129" s="61">
        <f>(Cinitial/TotalLossGassing*(1-EXP(-TotalLossGassing*$D129))+((CInjectGassing*QinjectGassing+EmissionGassing/volume)/TotalLossGassing)*($D129-(1-EXP(-TotalLossGassing*$D$91))/TotalLossGassing))*$C$38*$E$38/100</f>
        <v>7.2129417864655894</v>
      </c>
      <c r="I129" s="61">
        <f>(Cinitial/TotalLossGassing*(1-EXP(-TotalLossGassing*$D129))+((CInjectGassing*QinjectGassing+EmissionGassing/volume)/TotalLossGassing)*($D129-(1-EXP(-TotalLossGassing*$D$91))/TotalLossGassing))*$C$39*$E$39/100</f>
        <v>2.0773272345020901</v>
      </c>
      <c r="J129" s="61">
        <f>(Cinitial/TotalLossGassing*(1-EXP(-TotalLossGassing*$D129))+((CInjectGassing*QinjectGassing+EmissionGassing/volume)/TotalLossGassing)*($D129-(1-EXP(-TotalLossGassing*$D$91))/TotalLossGassing))*$C$40*$E$40/100</f>
        <v>2.0773272345020901</v>
      </c>
      <c r="K129" s="61">
        <f>(Cinitial/TotalLossGassing*(1-EXP(-TotalLossGassing*$D129))+(((CInjectGassing*QinjectGassing+EmissionGassing)/volume)/TotalLossGassing)*($D129-(1-EXP(-TotalLossGassing*$D$91))/TotalLossGassing))*$C$41*$E$41/100</f>
        <v>25.492640543022524</v>
      </c>
      <c r="L129" s="62">
        <f>(Cinitial/TotalLossGassing*(1-EXP(-TotalLossGassing*$D129))+((CInjectGassing*QinjectGassing+EmissionGassing/volume)/TotalLossGassing)*($D129-(1-EXP(-TotalLossGassing*$D$91))/TotalLossGassing))*$C$42*$E$42/100</f>
        <v>0</v>
      </c>
    </row>
    <row r="130" spans="2:13">
      <c r="B130" s="57" t="s">
        <v>66</v>
      </c>
      <c r="C130" s="58">
        <f t="shared" si="2"/>
        <v>0.32174999999999998</v>
      </c>
      <c r="D130" s="59">
        <f t="shared" si="3"/>
        <v>0.32174999999999998</v>
      </c>
      <c r="E130" s="59">
        <f t="shared" si="0"/>
        <v>1.7460828306397802</v>
      </c>
      <c r="F130" s="59">
        <f t="shared" si="1"/>
        <v>0.69236226105767174</v>
      </c>
      <c r="G130" s="60">
        <f t="shared" si="4"/>
        <v>0.15118018677803946</v>
      </c>
      <c r="H130" s="61">
        <f>(Cinitial/TotalLossGassing*(1-EXP(-TotalLossGassing*$D130))+((CInjectGassing*QinjectGassing+EmissionGassing/volume)/TotalLossGassing)*($D130-(1-EXP(-TotalLossGassing*$D$91))/TotalLossGassing))*$C$38*$E$38/100</f>
        <v>7.4027560440041569</v>
      </c>
      <c r="I130" s="61">
        <f>(Cinitial/TotalLossGassing*(1-EXP(-TotalLossGassing*$D130))+((CInjectGassing*QinjectGassing+EmissionGassing/volume)/TotalLossGassing)*($D130-(1-EXP(-TotalLossGassing*$D$91))/TotalLossGassing))*$C$39*$E$39/100</f>
        <v>2.1319937406731975</v>
      </c>
      <c r="J130" s="61">
        <f>(Cinitial/TotalLossGassing*(1-EXP(-TotalLossGassing*$D130))+((CInjectGassing*QinjectGassing+EmissionGassing/volume)/TotalLossGassing)*($D130-(1-EXP(-TotalLossGassing*$D$91))/TotalLossGassing))*$C$40*$E$40/100</f>
        <v>2.1319937406731975</v>
      </c>
      <c r="K130" s="61">
        <f>(Cinitial/TotalLossGassing*(1-EXP(-TotalLossGassing*$D130))+(((CInjectGassing*QinjectGassing+EmissionGassing)/volume)/TotalLossGassing)*($D130-(1-EXP(-TotalLossGassing*$D$91))/TotalLossGassing))*$C$41*$E$41/100</f>
        <v>26.16349950468101</v>
      </c>
      <c r="L130" s="62">
        <f>(Cinitial/TotalLossGassing*(1-EXP(-TotalLossGassing*$D130))+((CInjectGassing*QinjectGassing+EmissionGassing/volume)/TotalLossGassing)*($D130-(1-EXP(-TotalLossGassing*$D$91))/TotalLossGassing))*$C$42*$E$42/100</f>
        <v>0</v>
      </c>
    </row>
    <row r="131" spans="2:13">
      <c r="B131" s="63" t="s">
        <v>66</v>
      </c>
      <c r="C131" s="64">
        <f t="shared" si="2"/>
        <v>0.32999999999999996</v>
      </c>
      <c r="D131" s="65">
        <f t="shared" si="3"/>
        <v>0.32999999999999996</v>
      </c>
      <c r="E131" s="65">
        <f t="shared" si="0"/>
        <v>1.7897823622428732</v>
      </c>
      <c r="F131" s="65">
        <f t="shared" si="1"/>
        <v>0.69668784350139601</v>
      </c>
      <c r="G131" s="66">
        <f t="shared" si="4"/>
        <v>0.15691019617237181</v>
      </c>
      <c r="H131" s="67">
        <f>(Cinitial/TotalLossGassing*(1-EXP(-TotalLossGassing*$D131))+((CInjectGassing*QinjectGassing+EmissionGassing/volume)/TotalLossGassing)*($D131-(1-EXP(-TotalLossGassing*$D$91))/TotalLossGassing))*$C$38*$E$38/100</f>
        <v>7.5925703015427253</v>
      </c>
      <c r="I131" s="67">
        <f>(Cinitial/TotalLossGassing*(1-EXP(-TotalLossGassing*$D131))+((CInjectGassing*QinjectGassing+EmissionGassing/volume)/TotalLossGassing)*($D131-(1-EXP(-TotalLossGassing*$D$91))/TotalLossGassing))*$C$39*$E$39/100</f>
        <v>2.1866602468443053</v>
      </c>
      <c r="J131" s="67">
        <f>(Cinitial/TotalLossGassing*(1-EXP(-TotalLossGassing*$D131))+((CInjectGassing*QinjectGassing+EmissionGassing/volume)/TotalLossGassing)*($D131-(1-EXP(-TotalLossGassing*$D$91))/TotalLossGassing))*$C$40*$E$40/100</f>
        <v>2.1866602468443053</v>
      </c>
      <c r="K131" s="67">
        <f>(Cinitial/TotalLossGassing*(1-EXP(-TotalLossGassing*$D131))+(((CInjectGassing*QinjectGassing+EmissionGassing)/volume)/TotalLossGassing)*($D131-(1-EXP(-TotalLossGassing*$D$91))/TotalLossGassing))*$C$41*$E$41/100</f>
        <v>26.834358466339506</v>
      </c>
      <c r="L131" s="68">
        <f>(Cinitial/TotalLossGassing*(1-EXP(-TotalLossGassing*$D131))+((CInjectGassing*QinjectGassing+EmissionGassing/volume)/TotalLossGassing)*($D131-(1-EXP(-TotalLossGassing*$D$91))/TotalLossGassing))*$C$42*$E$42/100</f>
        <v>0</v>
      </c>
    </row>
    <row r="132" spans="2:13">
      <c r="B132" s="57" t="s">
        <v>67</v>
      </c>
      <c r="C132" s="58">
        <f t="shared" ref="C132:C171" si="5">DurationGas+D132</f>
        <v>0.39250000000000002</v>
      </c>
      <c r="D132" s="59">
        <f>DurationDwell/40</f>
        <v>6.25E-2</v>
      </c>
      <c r="E132" s="59">
        <f t="shared" ref="E132:E171" si="6">CinitialDwellNoLoss*EXP(-ACHDwell*D132)+(((CinjectDwell*QinjectDwell+EmissionDwell)/(ACHDwell*volume)))*(1-EXP(-ACHDwell*D132))</f>
        <v>1.9463118594638444</v>
      </c>
      <c r="F132" s="59">
        <f t="shared" ref="F132:F171" si="7">CinitialDwell*EXP(-TotalLossDwell*D132)+((CinjectDwell*QinjectDwell+EmissionDwell)/(volume*TotalLossDwell)*(1-EXP(-TotalLossDwell*D132)))</f>
        <v>0.58263650290274072</v>
      </c>
      <c r="G132" s="60">
        <f t="shared" ref="G132:G171" si="8">(CinitialDwell/TotalLossDwell*(1-EXP(-TotalLossDwell*$D132))+((CinjectDwell*QinjectDwell+EmissionDwell/volume)/TotalLossDwell)*($D132-(1-EXP(-TotalLossDwell*$D132))/TotalLossDwell))+$G$131</f>
        <v>0.19662105776729075</v>
      </c>
      <c r="H132" s="61">
        <f>(CinitialDwell/TotalLossDwell*(1-EXP(-TotalLossDwell*$D132))+((CinjectDwell*QinjectDwell+EmissionDwell/volume)/TotalLossDwell)*($D132-(1-EXP(-TotalLossDwell*$D$91))/TotalLossDwell))*$C$38*$E$38/100+$H$131</f>
        <v>9.3621458484515827</v>
      </c>
      <c r="I132" s="61">
        <f>(CinitialDwell/TotalLossDwell*(1-EXP(-TotalLossDwell*$D132))+((CinjectDwell*QinjectDwell+EmissionDwell/volume)/TotalLossDwell)*($D132-(1-EXP(-TotalLossDwell*$D$91))/TotalLossDwell))*$C$39*$E$39/100+$I$131</f>
        <v>2.6962980043540563</v>
      </c>
      <c r="J132" s="61">
        <f>(Cinitial/TotalLossDwell*(1-EXP(-TotalLossDwell*$D132))+((CinjectDwell*QinjectDwell+EmissionDwell/volume)/TotalLossDwell)*($D132-(1-EXP(-TotalLossDwell*$D$91))/TotalLossDwell))*$C$40*$E$40/100+$J$131</f>
        <v>2.3937303459772887</v>
      </c>
      <c r="K132" s="61">
        <f>(CinitialDwell/TotalLossDwell*(1-EXP(-TotalLossDwell*$D132))+(((CinjectDwell*QinjectDwell+EmissionDwell)/volume)/TotalLossDwell)*($D132-(1-EXP(-TotalLossDwell*$D$91))/TotalLossDwell))*$C$41*$E$41/100+$K$131</f>
        <v>33.08855469674814</v>
      </c>
      <c r="L132" s="62">
        <f>(CinitialDwell/TotalLossDwell*(1-EXP(-TotalLossDwell*$D132))+((CinjectDwell*QinjectDwell+EmissionDwell/volume)/TotalLossDwell)*($D132-(1-EXP(-TotalLossDwell*$D$91))/TotalLossDwell))*$C$42*$E$42/100+$L$131</f>
        <v>0</v>
      </c>
    </row>
    <row r="133" spans="2:13">
      <c r="B133" s="57" t="s">
        <v>67</v>
      </c>
      <c r="C133" s="58">
        <f t="shared" si="5"/>
        <v>0.45500000000000002</v>
      </c>
      <c r="D133" s="59">
        <f t="shared" ref="D133:D171" si="9">DurationDwell/40+D132</f>
        <v>0.125</v>
      </c>
      <c r="E133" s="59">
        <f t="shared" si="6"/>
        <v>2.1014166496716746</v>
      </c>
      <c r="F133" s="59">
        <f t="shared" si="7"/>
        <v>0.51011352331343462</v>
      </c>
      <c r="G133" s="60">
        <f t="shared" si="8"/>
        <v>0.23059906480818548</v>
      </c>
      <c r="H133" s="61">
        <f>(CinitialDwell/TotalLossDwell*(1-EXP(-TotalLossDwell*$D133))+((CinjectDwell*QinjectDwell+EmissionDwell/volume)/TotalLossDwell)*($D133-(1-EXP(-TotalLossDwell*$D$91))/TotalLossDwell))*$C$38*$E$38/100+$H$131</f>
        <v>10.749183544884826</v>
      </c>
      <c r="I133" s="61">
        <f>(CinitialDwell/TotalLossDwell*(1-EXP(-TotalLossDwell*$D133))+((CinjectDwell*QinjectDwell+EmissionDwell/volume)/TotalLossDwell)*($D133-(1-EXP(-TotalLossDwell*$D$91))/TotalLossDwell))*$C$39*$E$39/100+$I$131</f>
        <v>3.0957648609268302</v>
      </c>
      <c r="J133" s="61">
        <f>(Cinitial/TotalLossDwell*(1-EXP(-TotalLossDwell*$D133))+((CinjectDwell*QinjectDwell+EmissionDwell/volume)/TotalLossDwell)*($D133-(1-EXP(-TotalLossDwell*$D$91))/TotalLossDwell))*$C$40*$E$40/100+$J$131</f>
        <v>2.6008004451102722</v>
      </c>
      <c r="K133" s="61">
        <f>(CinitialDwell/TotalLossDwell*(1-EXP(-TotalLossDwell*$D133))+(((CinjectDwell*QinjectDwell+EmissionDwell)/volume)/TotalLossDwell)*($D133-(1-EXP(-TotalLossDwell*$D$91))/TotalLossDwell))*$C$41*$E$41/100+$K$131</f>
        <v>37.990750563785774</v>
      </c>
      <c r="L133" s="62">
        <f>(CinitialDwell/TotalLossDwell*(1-EXP(-TotalLossDwell*$D133))+((CinjectDwell*QinjectDwell+EmissionDwell/volume)/TotalLossDwell)*($D133-(1-EXP(-TotalLossDwell*$D$91))/TotalLossDwell))*$C$42*$E$42/100+$L$131</f>
        <v>0</v>
      </c>
    </row>
    <row r="134" spans="2:13">
      <c r="B134" s="57" t="s">
        <v>67</v>
      </c>
      <c r="C134" s="58">
        <f t="shared" si="5"/>
        <v>0.51750000000000007</v>
      </c>
      <c r="D134" s="59">
        <f t="shared" si="9"/>
        <v>0.1875</v>
      </c>
      <c r="E134" s="59">
        <f t="shared" si="6"/>
        <v>2.2551097003268659</v>
      </c>
      <c r="F134" s="59">
        <f t="shared" si="7"/>
        <v>0.46399760270344126</v>
      </c>
      <c r="G134" s="60">
        <f t="shared" si="8"/>
        <v>0.26093166363530901</v>
      </c>
      <c r="H134" s="61">
        <f>(CinitialDwell/TotalLossDwell*(1-EXP(-TotalLossDwell*$D134))+((CinjectDwell*QinjectDwell+EmissionDwell/volume)/TotalLossDwell)*($D134-(1-EXP(-TotalLossDwell*$D$91))/TotalLossDwell))*$C$38*$E$38/100+$H$131</f>
        <v>11.892973028920405</v>
      </c>
      <c r="I134" s="61">
        <f>(CinitialDwell/TotalLossDwell*(1-EXP(-TotalLossDwell*$D134))+((CinjectDwell*QinjectDwell+EmissionDwell/volume)/TotalLossDwell)*($D134-(1-EXP(-TotalLossDwell*$D$91))/TotalLossDwell))*$C$39*$E$39/100+$I$131</f>
        <v>3.4251762323290773</v>
      </c>
      <c r="J134" s="61">
        <f>(Cinitial/TotalLossDwell*(1-EXP(-TotalLossDwell*$D134))+((CinjectDwell*QinjectDwell+EmissionDwell/volume)/TotalLossDwell)*($D134-(1-EXP(-TotalLossDwell*$D$91))/TotalLossDwell))*$C$40*$E$40/100+$J$131</f>
        <v>2.8078705442432557</v>
      </c>
      <c r="K134" s="61">
        <f>(CinitialDwell/TotalLossDwell*(1-EXP(-TotalLossDwell*$D134))+(((CinjectDwell*QinjectDwell+EmissionDwell)/volume)/TotalLossDwell)*($D134-(1-EXP(-TotalLossDwell*$D$91))/TotalLossDwell))*$C$41*$E$41/100+$K$131</f>
        <v>42.033236284122644</v>
      </c>
      <c r="L134" s="62">
        <f>(CinitialDwell/TotalLossDwell*(1-EXP(-TotalLossDwell*$D134))+((CinjectDwell*QinjectDwell+EmissionDwell/volume)/TotalLossDwell)*($D134-(1-EXP(-TotalLossDwell*$D$91))/TotalLossDwell))*$C$42*$E$42/100+$L$131</f>
        <v>0</v>
      </c>
    </row>
    <row r="135" spans="2:13">
      <c r="B135" s="57" t="s">
        <v>67</v>
      </c>
      <c r="C135" s="58">
        <f t="shared" si="5"/>
        <v>0.58000000000000007</v>
      </c>
      <c r="D135" s="59">
        <f t="shared" si="9"/>
        <v>0.25</v>
      </c>
      <c r="E135" s="59">
        <f t="shared" si="6"/>
        <v>2.4074038608621291</v>
      </c>
      <c r="F135" s="59">
        <f t="shared" si="7"/>
        <v>0.43467340579715752</v>
      </c>
      <c r="G135" s="60">
        <f t="shared" si="8"/>
        <v>0.28894621986780533</v>
      </c>
      <c r="H135" s="61">
        <f>(CinitialDwell/TotalLossDwell*(1-EXP(-TotalLossDwell*$D135))+((CinjectDwell*QinjectDwell+EmissionDwell/volume)/TotalLossDwell)*($D135-(1-EXP(-TotalLossDwell*$D$91))/TotalLossDwell))*$C$38*$E$38/100+$H$131</f>
        <v>12.882085811654161</v>
      </c>
      <c r="I135" s="61">
        <f>(CinitialDwell/TotalLossDwell*(1-EXP(-TotalLossDwell*$D135))+((CinjectDwell*QinjectDwell+EmissionDwell/volume)/TotalLossDwell)*($D135-(1-EXP(-TotalLossDwell*$D$91))/TotalLossDwell))*$C$39*$E$39/100+$I$131</f>
        <v>3.7100407137563991</v>
      </c>
      <c r="J135" s="61">
        <f>(Cinitial/TotalLossDwell*(1-EXP(-TotalLossDwell*$D135))+((CinjectDwell*QinjectDwell+EmissionDwell/volume)/TotalLossDwell)*($D135-(1-EXP(-TotalLossDwell*$D$91))/TotalLossDwell))*$C$40*$E$40/100+$J$131</f>
        <v>3.0149406433762391</v>
      </c>
      <c r="K135" s="61">
        <f>(CinitialDwell/TotalLossDwell*(1-EXP(-TotalLossDwell*$D135))+(((CinjectDwell*QinjectDwell+EmissionDwell)/volume)/TotalLossDwell)*($D135-(1-EXP(-TotalLossDwell*$D$91))/TotalLossDwell))*$C$41*$E$41/100+$K$131</f>
        <v>45.529049417406782</v>
      </c>
      <c r="L135" s="62">
        <f>(CinitialDwell/TotalLossDwell*(1-EXP(-TotalLossDwell*$D135))+((CinjectDwell*QinjectDwell+EmissionDwell/volume)/TotalLossDwell)*($D135-(1-EXP(-TotalLossDwell*$D$91))/TotalLossDwell))*$C$42*$E$42/100+$L$131</f>
        <v>0</v>
      </c>
    </row>
    <row r="136" spans="2:13" ht="15.45" customHeight="1">
      <c r="B136" s="57" t="s">
        <v>67</v>
      </c>
      <c r="C136" s="58">
        <f t="shared" si="5"/>
        <v>0.64250000000000007</v>
      </c>
      <c r="D136" s="59">
        <f t="shared" si="9"/>
        <v>0.3125</v>
      </c>
      <c r="E136" s="59">
        <f t="shared" si="6"/>
        <v>2.5583118637566424</v>
      </c>
      <c r="F136" s="59">
        <f t="shared" si="7"/>
        <v>0.41602673209262858</v>
      </c>
      <c r="G136" s="60">
        <f t="shared" si="8"/>
        <v>0.31548677890838028</v>
      </c>
      <c r="H136" s="61">
        <f>(CinitialDwell/TotalLossDwell*(1-EXP(-TotalLossDwell*$D136))+((CinjectDwell*QinjectDwell+EmissionDwell/volume)/TotalLossDwell)*($D136-(1-EXP(-TotalLossDwell*$D$91))/TotalLossDwell))*$C$38*$E$38/100+$H$131</f>
        <v>13.772842755757942</v>
      </c>
      <c r="I136" s="61">
        <f>(CinitialDwell/TotalLossDwell*(1-EXP(-TotalLossDwell*$D136))+((CinjectDwell*QinjectDwell+EmissionDwell/volume)/TotalLossDwell)*($D136-(1-EXP(-TotalLossDwell*$D$91))/TotalLossDwell))*$C$39*$E$39/100+$I$131</f>
        <v>3.9665787136582882</v>
      </c>
      <c r="J136" s="61">
        <f>(Cinitial/TotalLossDwell*(1-EXP(-TotalLossDwell*$D136))+((CinjectDwell*QinjectDwell+EmissionDwell/volume)/TotalLossDwell)*($D136-(1-EXP(-TotalLossDwell*$D$91))/TotalLossDwell))*$C$40*$E$40/100+$J$131</f>
        <v>3.2220107425092226</v>
      </c>
      <c r="K136" s="61">
        <f>(CinitialDwell/TotalLossDwell*(1-EXP(-TotalLossDwell*$D136))+(((CinjectDwell*QinjectDwell+EmissionDwell)/volume)/TotalLossDwell)*($D136-(1-EXP(-TotalLossDwell*$D$91))/TotalLossDwell))*$C$41*$E$41/100+$K$131</f>
        <v>48.677244323103629</v>
      </c>
      <c r="L136" s="62">
        <f>(CinitialDwell/TotalLossDwell*(1-EXP(-TotalLossDwell*$D136))+((CinjectDwell*QinjectDwell+EmissionDwell/volume)/TotalLossDwell)*($D136-(1-EXP(-TotalLossDwell*$D$91))/TotalLossDwell))*$C$42*$E$42/100+$L$131</f>
        <v>0</v>
      </c>
    </row>
    <row r="137" spans="2:13">
      <c r="B137" s="57" t="s">
        <v>67</v>
      </c>
      <c r="C137" s="58">
        <f t="shared" si="5"/>
        <v>0.70500000000000007</v>
      </c>
      <c r="D137" s="59">
        <f t="shared" si="9"/>
        <v>0.375</v>
      </c>
      <c r="E137" s="59">
        <f t="shared" si="6"/>
        <v>2.7078463256005514</v>
      </c>
      <c r="F137" s="59">
        <f t="shared" si="7"/>
        <v>0.40416968307081341</v>
      </c>
      <c r="G137" s="60">
        <f t="shared" si="8"/>
        <v>0.34109005244487167</v>
      </c>
      <c r="H137" s="61">
        <f>(CinitialDwell/TotalLossDwell*(1-EXP(-TotalLossDwell*$D137))+((CinjectDwell*QinjectDwell+EmissionDwell/volume)/TotalLossDwell)*($D137-(1-EXP(-TotalLossDwell*$D$91))/TotalLossDwell))*$C$38*$E$38/100+$H$131</f>
        <v>14.601057177871109</v>
      </c>
      <c r="I137" s="61">
        <f>(CinitialDwell/TotalLossDwell*(1-EXP(-TotalLossDwell*$D137))+((CinjectDwell*QinjectDwell+EmissionDwell/volume)/TotalLossDwell)*($D137-(1-EXP(-TotalLossDwell*$D$91))/TotalLossDwell))*$C$39*$E$39/100+$I$131</f>
        <v>4.2051044672268798</v>
      </c>
      <c r="J137" s="61">
        <f>(Cinitial/TotalLossDwell*(1-EXP(-TotalLossDwell*$D137))+((CinjectDwell*QinjectDwell+EmissionDwell/volume)/TotalLossDwell)*($D137-(1-EXP(-TotalLossDwell*$D$91))/TotalLossDwell))*$C$40*$E$40/100+$J$131</f>
        <v>3.4290808416422056</v>
      </c>
      <c r="K137" s="61">
        <f>(CinitialDwell/TotalLossDwell*(1-EXP(-TotalLossDwell*$D137))+(((CinjectDwell*QinjectDwell+EmissionDwell)/volume)/TotalLossDwell)*($D137-(1-EXP(-TotalLossDwell*$D$91))/TotalLossDwell))*$C$41*$E$41/100+$K$131</f>
        <v>51.604395710224949</v>
      </c>
      <c r="L137" s="62">
        <f>(CinitialDwell/TotalLossDwell*(1-EXP(-TotalLossDwell*$D137))+((CinjectDwell*QinjectDwell+EmissionDwell/volume)/TotalLossDwell)*($D137-(1-EXP(-TotalLossDwell*$D$91))/TotalLossDwell))*$C$42*$E$42/100+$L$131</f>
        <v>0</v>
      </c>
    </row>
    <row r="138" spans="2:13">
      <c r="B138" s="57" t="s">
        <v>67</v>
      </c>
      <c r="C138" s="58">
        <f t="shared" si="5"/>
        <v>0.76750000000000007</v>
      </c>
      <c r="D138" s="59">
        <f t="shared" si="9"/>
        <v>0.4375</v>
      </c>
      <c r="E138" s="59">
        <f t="shared" si="6"/>
        <v>2.8560197481497749</v>
      </c>
      <c r="F138" s="59">
        <f t="shared" si="7"/>
        <v>0.39663002137385439</v>
      </c>
      <c r="G138" s="60">
        <f t="shared" si="8"/>
        <v>0.36609732476712742</v>
      </c>
      <c r="H138" s="61">
        <f>(CinitialDwell/TotalLossDwell*(1-EXP(-TotalLossDwell*$D138))+((CinjectDwell*QinjectDwell+EmissionDwell/volume)/TotalLossDwell)*($D138-(1-EXP(-TotalLossDwell*$D$91))/TotalLossDwell))*$C$38*$E$38/100+$H$131</f>
        <v>15.389502053901072</v>
      </c>
      <c r="I138" s="61">
        <f>(CinitialDwell/TotalLossDwell*(1-EXP(-TotalLossDwell*$D138))+((CinjectDwell*QinjectDwell+EmissionDwell/volume)/TotalLossDwell)*($D138-(1-EXP(-TotalLossDwell*$D$91))/TotalLossDwell))*$C$39*$E$39/100+$I$131</f>
        <v>4.4321765915235094</v>
      </c>
      <c r="J138" s="61">
        <f>(Cinitial/TotalLossDwell*(1-EXP(-TotalLossDwell*$D138))+((CinjectDwell*QinjectDwell+EmissionDwell/volume)/TotalLossDwell)*($D138-(1-EXP(-TotalLossDwell*$D$91))/TotalLossDwell))*$C$40*$E$40/100+$J$131</f>
        <v>3.6361509407751891</v>
      </c>
      <c r="K138" s="61">
        <f>(CinitialDwell/TotalLossDwell*(1-EXP(-TotalLossDwell*$D138))+(((CinjectDwell*QinjectDwell+EmissionDwell)/volume)/TotalLossDwell)*($D138-(1-EXP(-TotalLossDwell*$D$91))/TotalLossDwell))*$C$41*$E$41/100+$K$131</f>
        <v>54.390989919308225</v>
      </c>
      <c r="L138" s="62">
        <f>(CinitialDwell/TotalLossDwell*(1-EXP(-TotalLossDwell*$D138))+((CinjectDwell*QinjectDwell+EmissionDwell/volume)/TotalLossDwell)*($D138-(1-EXP(-TotalLossDwell*$D$91))/TotalLossDwell))*$C$42*$E$42/100+$L$131</f>
        <v>0</v>
      </c>
    </row>
    <row r="139" spans="2:13" ht="15.6" customHeight="1">
      <c r="B139" s="57" t="s">
        <v>67</v>
      </c>
      <c r="C139" s="58">
        <f t="shared" si="5"/>
        <v>0.83000000000000007</v>
      </c>
      <c r="D139" s="59">
        <f t="shared" si="9"/>
        <v>0.5</v>
      </c>
      <c r="E139" s="59">
        <f t="shared" si="6"/>
        <v>3.0028445193711919</v>
      </c>
      <c r="F139" s="59">
        <f t="shared" si="7"/>
        <v>0.39183570042603666</v>
      </c>
      <c r="G139" s="60">
        <f t="shared" si="8"/>
        <v>0.39072561176866416</v>
      </c>
      <c r="H139" s="61">
        <f>(CinitialDwell/TotalLossDwell*(1-EXP(-TotalLossDwell*$D139))+((CinjectDwell*QinjectDwell+EmissionDwell/volume)/TotalLossDwell)*($D139-(1-EXP(-TotalLossDwell*$D$91))/TotalLossDwell))*$C$38*$E$38/100+$H$131</f>
        <v>16.152658266389437</v>
      </c>
      <c r="I139" s="61">
        <f>(CinitialDwell/TotalLossDwell*(1-EXP(-TotalLossDwell*$D139))+((CinjectDwell*QinjectDwell+EmissionDwell/volume)/TotalLossDwell)*($D139-(1-EXP(-TotalLossDwell*$D$91))/TotalLossDwell))*$C$39*$E$39/100+$I$131</f>
        <v>4.6519655807201579</v>
      </c>
      <c r="J139" s="61">
        <f>(Cinitial/TotalLossDwell*(1-EXP(-TotalLossDwell*$D139))+((CinjectDwell*QinjectDwell+EmissionDwell/volume)/TotalLossDwell)*($D139-(1-EXP(-TotalLossDwell*$D$91))/TotalLossDwell))*$C$40*$E$40/100+$J$131</f>
        <v>3.8432210399081725</v>
      </c>
      <c r="K139" s="61">
        <f>(CinitialDwell/TotalLossDwell*(1-EXP(-TotalLossDwell*$D139))+(((CinjectDwell*QinjectDwell+EmissionDwell)/volume)/TotalLossDwell)*($D139-(1-EXP(-TotalLossDwell*$D$91))/TotalLossDwell))*$C$41*$E$41/100+$K$131</f>
        <v>57.088206613839937</v>
      </c>
      <c r="L139" s="62">
        <f>(CinitialDwell/TotalLossDwell*(1-EXP(-TotalLossDwell*$D139))+((CinjectDwell*QinjectDwell+EmissionDwell/volume)/TotalLossDwell)*($D139-(1-EXP(-TotalLossDwell*$D$91))/TotalLossDwell))*$C$42*$E$42/100+$L$131</f>
        <v>0</v>
      </c>
    </row>
    <row r="140" spans="2:13">
      <c r="B140" s="57" t="s">
        <v>67</v>
      </c>
      <c r="C140" s="58">
        <f t="shared" si="5"/>
        <v>0.89250000000000007</v>
      </c>
      <c r="D140" s="59">
        <f t="shared" si="9"/>
        <v>0.5625</v>
      </c>
      <c r="E140" s="59">
        <f t="shared" si="6"/>
        <v>3.1483329144783565</v>
      </c>
      <c r="F140" s="59">
        <f t="shared" si="7"/>
        <v>0.38878708706982273</v>
      </c>
      <c r="G140" s="60">
        <f t="shared" si="8"/>
        <v>0.41511290954083391</v>
      </c>
      <c r="H140" s="61">
        <f>(CinitialDwell/TotalLossDwell*(1-EXP(-TotalLossDwell*$D140))+((CinjectDwell*QinjectDwell+EmissionDwell/volume)/TotalLossDwell)*($D140-(1-EXP(-TotalLossDwell*$D$91))/TotalLossDwell))*$C$38*$E$38/100+$H$131</f>
        <v>16.899733920593768</v>
      </c>
      <c r="I140" s="61">
        <f>(CinitialDwell/TotalLossDwell*(1-EXP(-TotalLossDwell*$D140))+((CinjectDwell*QinjectDwell+EmissionDwell/volume)/TotalLossDwell)*($D140-(1-EXP(-TotalLossDwell*$D$91))/TotalLossDwell))*$C$39*$E$39/100+$I$131</f>
        <v>4.8671233691310061</v>
      </c>
      <c r="J140" s="61">
        <f>(Cinitial/TotalLossDwell*(1-EXP(-TotalLossDwell*$D140))+((CinjectDwell*QinjectDwell+EmissionDwell/volume)/TotalLossDwell)*($D140-(1-EXP(-TotalLossDwell*$D$91))/TotalLossDwell))*$C$40*$E$40/100+$J$131</f>
        <v>4.050291139041156</v>
      </c>
      <c r="K140" s="61">
        <f>(CinitialDwell/TotalLossDwell*(1-EXP(-TotalLossDwell*$D140))+(((CinjectDwell*QinjectDwell+EmissionDwell)/volume)/TotalLossDwell)*($D140-(1-EXP(-TotalLossDwell*$D$91))/TotalLossDwell))*$C$41*$E$41/100+$K$131</f>
        <v>59.728589924129565</v>
      </c>
      <c r="L140" s="62">
        <f>(CinitialDwell/TotalLossDwell*(1-EXP(-TotalLossDwell*$D140))+((CinjectDwell*QinjectDwell+EmissionDwell/volume)/TotalLossDwell)*($D140-(1-EXP(-TotalLossDwell*$D$91))/TotalLossDwell))*$C$42*$E$42/100+$L$131</f>
        <v>0</v>
      </c>
    </row>
    <row r="141" spans="2:13">
      <c r="B141" s="57" t="s">
        <v>67</v>
      </c>
      <c r="C141" s="58">
        <f t="shared" si="5"/>
        <v>0.95500000000000007</v>
      </c>
      <c r="D141" s="59">
        <f t="shared" si="9"/>
        <v>0.625</v>
      </c>
      <c r="E141" s="59">
        <f t="shared" si="6"/>
        <v>3.2924970969577405</v>
      </c>
      <c r="F141" s="59">
        <f t="shared" si="7"/>
        <v>0.38684853445792117</v>
      </c>
      <c r="G141" s="60">
        <f t="shared" si="8"/>
        <v>0.43934696705409126</v>
      </c>
      <c r="H141" s="61">
        <f>(CinitialDwell/TotalLossDwell*(1-EXP(-TotalLossDwell*$D141))+((CinjectDwell*QinjectDwell+EmissionDwell/volume)/TotalLossDwell)*($D141-(1-EXP(-TotalLossDwell*$D$91))/TotalLossDwell))*$C$38*$E$38/100+$H$131</f>
        <v>17.636584267545281</v>
      </c>
      <c r="I141" s="61">
        <f>(CinitialDwell/TotalLossDwell*(1-EXP(-TotalLossDwell*$D141))+((CinjectDwell*QinjectDwell+EmissionDwell/volume)/TotalLossDwell)*($D141-(1-EXP(-TotalLossDwell*$D$91))/TotalLossDwell))*$C$39*$E$39/100+$I$131</f>
        <v>5.0793362690530408</v>
      </c>
      <c r="J141" s="61">
        <f>(Cinitial/TotalLossDwell*(1-EXP(-TotalLossDwell*$D141))+((CinjectDwell*QinjectDwell+EmissionDwell/volume)/TotalLossDwell)*($D141-(1-EXP(-TotalLossDwell*$D$91))/TotalLossDwell))*$C$40*$E$40/100+$J$131</f>
        <v>4.2573612381741395</v>
      </c>
      <c r="K141" s="61">
        <f>(CinitialDwell/TotalLossDwell*(1-EXP(-TotalLossDwell*$D141))+(((CinjectDwell*QinjectDwell+EmissionDwell)/volume)/TotalLossDwell)*($D141-(1-EXP(-TotalLossDwell*$D$91))/TotalLossDwell))*$C$41*$E$41/100+$K$131</f>
        <v>62.332834015504773</v>
      </c>
      <c r="L141" s="62">
        <f>(CinitialDwell/TotalLossDwell*(1-EXP(-TotalLossDwell*$D141))+((CinjectDwell*QinjectDwell+EmissionDwell/volume)/TotalLossDwell)*($D141-(1-EXP(-TotalLossDwell*$D$91))/TotalLossDwell))*$C$42*$E$42/100+$L$131</f>
        <v>0</v>
      </c>
    </row>
    <row r="142" spans="2:13">
      <c r="B142" s="57" t="s">
        <v>67</v>
      </c>
      <c r="C142" s="58">
        <f t="shared" si="5"/>
        <v>1.0175000000000001</v>
      </c>
      <c r="D142" s="59">
        <f t="shared" si="9"/>
        <v>0.6875</v>
      </c>
      <c r="E142" s="59">
        <f t="shared" si="6"/>
        <v>3.4353491195856649</v>
      </c>
      <c r="F142" s="59">
        <f t="shared" si="7"/>
        <v>0.38561584739990179</v>
      </c>
      <c r="G142" s="60">
        <f t="shared" si="8"/>
        <v>0.46348358213387075</v>
      </c>
      <c r="H142" s="61">
        <f>(CinitialDwell/TotalLossDwell*(1-EXP(-TotalLossDwell*$D142))+((CinjectDwell*QinjectDwell+EmissionDwell/volume)/TotalLossDwell)*($D142-(1-EXP(-TotalLossDwell*$D$91))/TotalLossDwell))*$C$38*$E$38/100+$H$131</f>
        <v>18.366932544943744</v>
      </c>
      <c r="I142" s="61">
        <f>(CinitialDwell/TotalLossDwell*(1-EXP(-TotalLossDwell*$D142))+((CinjectDwell*QinjectDwell+EmissionDwell/volume)/TotalLossDwell)*($D142-(1-EXP(-TotalLossDwell*$D$91))/TotalLossDwell))*$C$39*$E$39/100+$I$131</f>
        <v>5.2896765729437991</v>
      </c>
      <c r="J142" s="61">
        <f>(Cinitial/TotalLossDwell*(1-EXP(-TotalLossDwell*$D142))+((CinjectDwell*QinjectDwell+EmissionDwell/volume)/TotalLossDwell)*($D142-(1-EXP(-TotalLossDwell*$D$91))/TotalLossDwell))*$C$40*$E$40/100+$J$131</f>
        <v>4.4644313373071229</v>
      </c>
      <c r="K142" s="61">
        <f>(CinitialDwell/TotalLossDwell*(1-EXP(-TotalLossDwell*$D142))+(((CinjectDwell*QinjectDwell+EmissionDwell)/volume)/TotalLossDwell)*($D142-(1-EXP(-TotalLossDwell*$D$91))/TotalLossDwell))*$C$41*$E$41/100+$K$131</f>
        <v>64.914097896196367</v>
      </c>
      <c r="L142" s="62">
        <f>(CinitialDwell/TotalLossDwell*(1-EXP(-TotalLossDwell*$D142))+((CinjectDwell*QinjectDwell+EmissionDwell/volume)/TotalLossDwell)*($D142-(1-EXP(-TotalLossDwell*$D$91))/TotalLossDwell))*$C$42*$E$42/100+$L$131</f>
        <v>0</v>
      </c>
    </row>
    <row r="143" spans="2:13">
      <c r="B143" s="57" t="s">
        <v>67</v>
      </c>
      <c r="C143" s="58">
        <f t="shared" si="5"/>
        <v>1.08</v>
      </c>
      <c r="D143" s="59">
        <f t="shared" si="9"/>
        <v>0.75</v>
      </c>
      <c r="E143" s="59">
        <f t="shared" si="6"/>
        <v>3.5769009254359649</v>
      </c>
      <c r="F143" s="59">
        <f t="shared" si="7"/>
        <v>0.38483200621154318</v>
      </c>
      <c r="G143" s="60">
        <f t="shared" si="8"/>
        <v>0.48755823550783284</v>
      </c>
      <c r="H143" s="61">
        <f>(CinitialDwell/TotalLossDwell*(1-EXP(-TotalLossDwell*$D143))+((CinjectDwell*QinjectDwell+EmissionDwell/volume)/TotalLossDwell)*($D143-(1-EXP(-TotalLossDwell*$D$91))/TotalLossDwell))*$C$38*$E$38/100+$H$131</f>
        <v>19.093146285606309</v>
      </c>
      <c r="I143" s="61">
        <f>(CinitialDwell/TotalLossDwell*(1-EXP(-TotalLossDwell*$D143))+((CinjectDwell*QinjectDwell+EmissionDwell/volume)/TotalLossDwell)*($D143-(1-EXP(-TotalLossDwell*$D$91))/TotalLossDwell))*$C$39*$E$39/100+$I$131</f>
        <v>5.4988261302546171</v>
      </c>
      <c r="J143" s="61">
        <f>(Cinitial/TotalLossDwell*(1-EXP(-TotalLossDwell*$D143))+((CinjectDwell*QinjectDwell+EmissionDwell/volume)/TotalLossDwell)*($D143-(1-EXP(-TotalLossDwell*$D$91))/TotalLossDwell))*$C$40*$E$40/100+$J$131</f>
        <v>4.6715014364401064</v>
      </c>
      <c r="K143" s="61">
        <f>(CinitialDwell/TotalLossDwell*(1-EXP(-TotalLossDwell*$D143))+(((CinjectDwell*QinjectDwell+EmissionDwell)/volume)/TotalLossDwell)*($D143-(1-EXP(-TotalLossDwell*$D$91))/TotalLossDwell))*$C$41*$E$41/100+$K$131</f>
        <v>67.480749117873032</v>
      </c>
      <c r="L143" s="62">
        <f>(CinitialDwell/TotalLossDwell*(1-EXP(-TotalLossDwell*$D143))+((CinjectDwell*QinjectDwell+EmissionDwell/volume)/TotalLossDwell)*($D143-(1-EXP(-TotalLossDwell*$D$91))/TotalLossDwell))*$C$42*$E$42/100+$L$131</f>
        <v>0</v>
      </c>
    </row>
    <row r="144" spans="2:13">
      <c r="B144" s="57" t="s">
        <v>67</v>
      </c>
      <c r="C144" s="58">
        <f t="shared" si="5"/>
        <v>1.1425000000000001</v>
      </c>
      <c r="D144" s="59">
        <f t="shared" si="9"/>
        <v>0.8125</v>
      </c>
      <c r="E144" s="59">
        <f t="shared" si="6"/>
        <v>3.7171643488784856</v>
      </c>
      <c r="F144" s="59">
        <f t="shared" si="7"/>
        <v>0.38433357718645494</v>
      </c>
      <c r="G144" s="60">
        <f t="shared" si="8"/>
        <v>0.51159348866516685</v>
      </c>
      <c r="H144" s="61">
        <f>(CinitialDwell/TotalLossDwell*(1-EXP(-TotalLossDwell*$D144))+((CinjectDwell*QinjectDwell+EmissionDwell/volume)/TotalLossDwell)*($D144-(1-EXP(-TotalLossDwell*$D$91))/TotalLossDwell))*$C$38*$E$38/100+$H$131</f>
        <v>19.816730956573288</v>
      </c>
      <c r="I144" s="61">
        <f>(CinitialDwell/TotalLossDwell*(1-EXP(-TotalLossDwell*$D144))+((CinjectDwell*QinjectDwell+EmissionDwell/volume)/TotalLossDwell)*($D144-(1-EXP(-TotalLossDwell*$D$91))/TotalLossDwell))*$C$39*$E$39/100+$I$131</f>
        <v>5.707218515493107</v>
      </c>
      <c r="J144" s="61">
        <f>(Cinitial/TotalLossDwell*(1-EXP(-TotalLossDwell*$D144))+((CinjectDwell*QinjectDwell+EmissionDwell/volume)/TotalLossDwell)*($D144-(1-EXP(-TotalLossDwell*$D$91))/TotalLossDwell))*$C$40*$E$40/100+$J$131</f>
        <v>4.878571535573089</v>
      </c>
      <c r="K144" s="61">
        <f>(CinitialDwell/TotalLossDwell*(1-EXP(-TotalLossDwell*$D144))+(((CinjectDwell*QinjectDwell+EmissionDwell)/volume)/TotalLossDwell)*($D144-(1-EXP(-TotalLossDwell*$D$91))/TotalLossDwell))*$C$41*$E$41/100+$K$131</f>
        <v>70.038108440253083</v>
      </c>
      <c r="L144" s="62">
        <f>(CinitialDwell/TotalLossDwell*(1-EXP(-TotalLossDwell*$D144))+((CinjectDwell*QinjectDwell+EmissionDwell/volume)/TotalLossDwell)*($D144-(1-EXP(-TotalLossDwell*$D$91))/TotalLossDwell))*$C$42*$E$42/100+$L$131</f>
        <v>0</v>
      </c>
      <c r="M144"/>
    </row>
    <row r="145" spans="2:12">
      <c r="B145" s="57" t="s">
        <v>67</v>
      </c>
      <c r="C145" s="58">
        <f t="shared" si="5"/>
        <v>1.2050000000000001</v>
      </c>
      <c r="D145" s="59">
        <f t="shared" si="9"/>
        <v>0.875</v>
      </c>
      <c r="E145" s="59">
        <f t="shared" si="6"/>
        <v>3.856151116568487</v>
      </c>
      <c r="F145" s="59">
        <f t="shared" si="7"/>
        <v>0.38401663608060338</v>
      </c>
      <c r="G145" s="60">
        <f t="shared" si="8"/>
        <v>0.53560368800821556</v>
      </c>
      <c r="H145" s="61">
        <f>(CinitialDwell/TotalLossDwell*(1-EXP(-TotalLossDwell*$D145))+((CinjectDwell*QinjectDwell+EmissionDwell/volume)/TotalLossDwell)*($D145-(1-EXP(-TotalLossDwell*$D$91))/TotalLossDwell))*$C$38*$E$38/100+$H$131</f>
        <v>20.538643854399581</v>
      </c>
      <c r="I145" s="61">
        <f>(CinitialDwell/TotalLossDwell*(1-EXP(-TotalLossDwell*$D145))+((CinjectDwell*QinjectDwell+EmissionDwell/volume)/TotalLossDwell)*($D145-(1-EXP(-TotalLossDwell*$D$91))/TotalLossDwell))*$C$39*$E$39/100+$I$131</f>
        <v>5.9151294300670791</v>
      </c>
      <c r="J145" s="61">
        <f>(Cinitial/TotalLossDwell*(1-EXP(-TotalLossDwell*$D145))+((CinjectDwell*QinjectDwell+EmissionDwell/volume)/TotalLossDwell)*($D145-(1-EXP(-TotalLossDwell*$D$91))/TotalLossDwell))*$C$40*$E$40/100+$J$131</f>
        <v>5.0856416347060733</v>
      </c>
      <c r="K145" s="61">
        <f>(CinitialDwell/TotalLossDwell*(1-EXP(-TotalLossDwell*$D145))+(((CinjectDwell*QinjectDwell+EmissionDwell)/volume)/TotalLossDwell)*($D145-(1-EXP(-TotalLossDwell*$D$91))/TotalLossDwell))*$C$41*$E$41/100+$K$131</f>
        <v>72.589559228638748</v>
      </c>
      <c r="L145" s="62">
        <f>(CinitialDwell/TotalLossDwell*(1-EXP(-TotalLossDwell*$D145))+((CinjectDwell*QinjectDwell+EmissionDwell/volume)/TotalLossDwell)*($D145-(1-EXP(-TotalLossDwell*$D$91))/TotalLossDwell))*$C$42*$E$42/100+$L$131</f>
        <v>0</v>
      </c>
    </row>
    <row r="146" spans="2:12">
      <c r="B146" s="57" t="s">
        <v>67</v>
      </c>
      <c r="C146" s="58">
        <f t="shared" si="5"/>
        <v>1.2675000000000001</v>
      </c>
      <c r="D146" s="59">
        <f t="shared" si="9"/>
        <v>0.9375</v>
      </c>
      <c r="E146" s="59">
        <f t="shared" si="6"/>
        <v>3.9938728484270474</v>
      </c>
      <c r="F146" s="59">
        <f t="shared" si="7"/>
        <v>0.38381509953372867</v>
      </c>
      <c r="G146" s="60">
        <f t="shared" si="8"/>
        <v>0.55959795612895258</v>
      </c>
      <c r="H146" s="61">
        <f>(CinitialDwell/TotalLossDwell*(1-EXP(-TotalLossDwell*$D146))+((CinjectDwell*QinjectDwell+EmissionDwell/volume)/TotalLossDwell)*($D146-(1-EXP(-TotalLossDwell*$D$91))/TotalLossDwell))*$C$38*$E$38/100+$H$131</f>
        <v>21.259493704928722</v>
      </c>
      <c r="I146" s="61">
        <f>(CinitialDwell/TotalLossDwell*(1-EXP(-TotalLossDwell*$D146))+((CinjectDwell*QinjectDwell+EmissionDwell/volume)/TotalLossDwell)*($D146-(1-EXP(-TotalLossDwell*$D$91))/TotalLossDwell))*$C$39*$E$39/100+$I$131</f>
        <v>6.1227341870194731</v>
      </c>
      <c r="J146" s="61">
        <f>(Cinitial/TotalLossDwell*(1-EXP(-TotalLossDwell*$D146))+((CinjectDwell*QinjectDwell+EmissionDwell/volume)/TotalLossDwell)*($D146-(1-EXP(-TotalLossDwell*$D$91))/TotalLossDwell))*$C$40*$E$40/100+$J$131</f>
        <v>5.2927117338390568</v>
      </c>
      <c r="K146" s="61">
        <f>(CinitialDwell/TotalLossDwell*(1-EXP(-TotalLossDwell*$D146))+(((CinjectDwell*QinjectDwell+EmissionDwell)/volume)/TotalLossDwell)*($D146-(1-EXP(-TotalLossDwell*$D$91))/TotalLossDwell))*$C$41*$E$41/100+$K$131</f>
        <v>75.137252897747857</v>
      </c>
      <c r="L146" s="62">
        <f>(CinitialDwell/TotalLossDwell*(1-EXP(-TotalLossDwell*$D146))+((CinjectDwell*QinjectDwell+EmissionDwell/volume)/TotalLossDwell)*($D146-(1-EXP(-TotalLossDwell*$D$91))/TotalLossDwell))*$C$42*$E$42/100+$L$131</f>
        <v>0</v>
      </c>
    </row>
    <row r="147" spans="2:12">
      <c r="B147" s="57" t="s">
        <v>67</v>
      </c>
      <c r="C147" s="58">
        <f t="shared" si="5"/>
        <v>1.33</v>
      </c>
      <c r="D147" s="59">
        <f t="shared" si="9"/>
        <v>1</v>
      </c>
      <c r="E147" s="59">
        <f t="shared" si="6"/>
        <v>4.1303410586125366</v>
      </c>
      <c r="F147" s="59">
        <f t="shared" si="7"/>
        <v>0.38368694645110141</v>
      </c>
      <c r="G147" s="60">
        <f t="shared" si="8"/>
        <v>0.58358209390221183</v>
      </c>
      <c r="H147" s="61">
        <f>(CinitialDwell/TotalLossDwell*(1-EXP(-TotalLossDwell*$D147))+((CinjectDwell*QinjectDwell+EmissionDwell/volume)/TotalLossDwell)*($D147-(1-EXP(-TotalLossDwell*$D$91))/TotalLossDwell))*$C$38*$E$38/100+$H$131</f>
        <v>21.979667584820177</v>
      </c>
      <c r="I147" s="61">
        <f>(CinitialDwell/TotalLossDwell*(1-EXP(-TotalLossDwell*$D147))+((CinjectDwell*QinjectDwell+EmissionDwell/volume)/TotalLossDwell)*($D147-(1-EXP(-TotalLossDwell*$D$91))/TotalLossDwell))*$C$39*$E$39/100+$I$131</f>
        <v>6.3301442644282115</v>
      </c>
      <c r="J147" s="61">
        <f>(Cinitial/TotalLossDwell*(1-EXP(-TotalLossDwell*$D147))+((CinjectDwell*QinjectDwell+EmissionDwell/volume)/TotalLossDwell)*($D147-(1-EXP(-TotalLossDwell*$D$91))/TotalLossDwell))*$C$40*$E$40/100+$J$131</f>
        <v>5.4997818329720403</v>
      </c>
      <c r="K147" s="61">
        <f>(CinitialDwell/TotalLossDwell*(1-EXP(-TotalLossDwell*$D147))+(((CinjectDwell*QinjectDwell+EmissionDwell)/volume)/TotalLossDwell)*($D147-(1-EXP(-TotalLossDwell*$D$91))/TotalLossDwell))*$C$41*$E$41/100+$K$131</f>
        <v>77.682557489418883</v>
      </c>
      <c r="L147" s="62">
        <f>(CinitialDwell/TotalLossDwell*(1-EXP(-TotalLossDwell*$D147))+((CinjectDwell*QinjectDwell+EmissionDwell/volume)/TotalLossDwell)*($D147-(1-EXP(-TotalLossDwell*$D$91))/TotalLossDwell))*$C$42*$E$42/100+$L$131</f>
        <v>0</v>
      </c>
    </row>
    <row r="148" spans="2:12">
      <c r="B148" s="57" t="s">
        <v>67</v>
      </c>
      <c r="C148" s="58">
        <f t="shared" si="5"/>
        <v>1.3925000000000001</v>
      </c>
      <c r="D148" s="59">
        <f t="shared" si="9"/>
        <v>1.0625</v>
      </c>
      <c r="E148" s="59">
        <f t="shared" si="6"/>
        <v>4.2655671564832618</v>
      </c>
      <c r="F148" s="59">
        <f t="shared" si="7"/>
        <v>0.38360545645416755</v>
      </c>
      <c r="G148" s="60">
        <f t="shared" si="8"/>
        <v>0.60755978998895099</v>
      </c>
      <c r="H148" s="61">
        <f>(CinitialDwell/TotalLossDwell*(1-EXP(-TotalLossDwell*$D148))+((CinjectDwell*QinjectDwell+EmissionDwell/volume)/TotalLossDwell)*($D148-(1-EXP(-TotalLossDwell*$D$91))/TotalLossDwell))*$C$38*$E$38/100+$H$131</f>
        <v>22.69941162842472</v>
      </c>
      <c r="I148" s="61">
        <f>(CinitialDwell/TotalLossDwell*(1-EXP(-TotalLossDwell*$D148))+((CinjectDwell*QinjectDwell+EmissionDwell/volume)/TotalLossDwell)*($D148-(1-EXP(-TotalLossDwell*$D$91))/TotalLossDwell))*$C$39*$E$39/100+$I$131</f>
        <v>6.53743054898632</v>
      </c>
      <c r="J148" s="61">
        <f>(Cinitial/TotalLossDwell*(1-EXP(-TotalLossDwell*$D148))+((CinjectDwell*QinjectDwell+EmissionDwell/volume)/TotalLossDwell)*($D148-(1-EXP(-TotalLossDwell*$D$91))/TotalLossDwell))*$C$40*$E$40/100+$J$131</f>
        <v>5.7068519321050237</v>
      </c>
      <c r="K148" s="61">
        <f>(CinitialDwell/TotalLossDwell*(1-EXP(-TotalLossDwell*$D148))+(((CinjectDwell*QinjectDwell+EmissionDwell)/volume)/TotalLossDwell)*($D148-(1-EXP(-TotalLossDwell*$D$91))/TotalLossDwell))*$C$41*$E$41/100+$K$131</f>
        <v>80.22634291425355</v>
      </c>
      <c r="L148" s="62">
        <f>(CinitialDwell/TotalLossDwell*(1-EXP(-TotalLossDwell*$D148))+((CinjectDwell*QinjectDwell+EmissionDwell/volume)/TotalLossDwell)*($D148-(1-EXP(-TotalLossDwell*$D$91))/TotalLossDwell))*$C$42*$E$42/100+$L$131</f>
        <v>0</v>
      </c>
    </row>
    <row r="149" spans="2:12">
      <c r="B149" s="57" t="s">
        <v>67</v>
      </c>
      <c r="C149" s="58">
        <f t="shared" si="5"/>
        <v>1.4550000000000001</v>
      </c>
      <c r="D149" s="59">
        <f t="shared" si="9"/>
        <v>1.125</v>
      </c>
      <c r="E149" s="59">
        <f t="shared" si="6"/>
        <v>4.3995624475513253</v>
      </c>
      <c r="F149" s="59">
        <f t="shared" si="7"/>
        <v>0.38355363858553621</v>
      </c>
      <c r="G149" s="60">
        <f t="shared" si="8"/>
        <v>0.63153338993532404</v>
      </c>
      <c r="H149" s="61">
        <f>(CinitialDwell/TotalLossDwell*(1-EXP(-TotalLossDwell*$D149))+((CinjectDwell*QinjectDwell+EmissionDwell/volume)/TotalLossDwell)*($D149-(1-EXP(-TotalLossDwell*$D$91))/TotalLossDwell))*$C$38*$E$38/100+$H$131</f>
        <v>23.418882347681659</v>
      </c>
      <c r="I149" s="61">
        <f>(CinitialDwell/TotalLossDwell*(1-EXP(-TotalLossDwell*$D149))+((CinjectDwell*QinjectDwell+EmissionDwell/volume)/TotalLossDwell)*($D149-(1-EXP(-TotalLossDwell*$D$91))/TotalLossDwell))*$C$39*$E$39/100+$I$131</f>
        <v>6.7446381161323181</v>
      </c>
      <c r="J149" s="61">
        <f>(Cinitial/TotalLossDwell*(1-EXP(-TotalLossDwell*$D149))+((CinjectDwell*QinjectDwell+EmissionDwell/volume)/TotalLossDwell)*($D149-(1-EXP(-TotalLossDwell*$D$91))/TotalLossDwell))*$C$40*$E$40/100+$J$131</f>
        <v>5.9139220312380072</v>
      </c>
      <c r="K149" s="61">
        <f>(CinitialDwell/TotalLossDwell*(1-EXP(-TotalLossDwell*$D149))+(((CinjectDwell*QinjectDwell+EmissionDwell)/volume)/TotalLossDwell)*($D149-(1-EXP(-TotalLossDwell*$D$91))/TotalLossDwell))*$C$41*$E$41/100+$K$131</f>
        <v>82.769162331105449</v>
      </c>
      <c r="L149" s="62">
        <f>(CinitialDwell/TotalLossDwell*(1-EXP(-TotalLossDwell*$D149))+((CinjectDwell*QinjectDwell+EmissionDwell/volume)/TotalLossDwell)*($D149-(1-EXP(-TotalLossDwell*$D$91))/TotalLossDwell))*$C$42*$E$42/100+$L$131</f>
        <v>0</v>
      </c>
    </row>
    <row r="150" spans="2:12">
      <c r="B150" s="57" t="s">
        <v>67</v>
      </c>
      <c r="C150" s="58">
        <f t="shared" si="5"/>
        <v>1.5175000000000001</v>
      </c>
      <c r="D150" s="59">
        <f t="shared" si="9"/>
        <v>1.1875</v>
      </c>
      <c r="E150" s="59">
        <f t="shared" si="6"/>
        <v>4.5323381344278335</v>
      </c>
      <c r="F150" s="59">
        <f t="shared" si="7"/>
        <v>0.38352068863326577</v>
      </c>
      <c r="G150" s="60">
        <f t="shared" si="8"/>
        <v>0.65550438522748944</v>
      </c>
      <c r="H150" s="61">
        <f>(CinitialDwell/TotalLossDwell*(1-EXP(-TotalLossDwell*$D150))+((CinjectDwell*QinjectDwell+EmissionDwell/volume)/TotalLossDwell)*($D150-(1-EXP(-TotalLossDwell*$D$91))/TotalLossDwell))*$C$38*$E$38/100+$H$131</f>
        <v>24.13817926542098</v>
      </c>
      <c r="I150" s="61">
        <f>(CinitialDwell/TotalLossDwell*(1-EXP(-TotalLossDwell*$D150))+((CinjectDwell*QinjectDwell+EmissionDwell/volume)/TotalLossDwell)*($D150-(1-EXP(-TotalLossDwell*$D$91))/TotalLossDwell))*$C$39*$E$39/100+$I$131</f>
        <v>6.9517956284412428</v>
      </c>
      <c r="J150" s="61">
        <f>(Cinitial/TotalLossDwell*(1-EXP(-TotalLossDwell*$D150))+((CinjectDwell*QinjectDwell+EmissionDwell/volume)/TotalLossDwell)*($D150-(1-EXP(-TotalLossDwell*$D$91))/TotalLossDwell))*$C$40*$E$40/100+$J$131</f>
        <v>6.1209921303709915</v>
      </c>
      <c r="K150" s="61">
        <f>(CinitialDwell/TotalLossDwell*(1-EXP(-TotalLossDwell*$D150))+(((CinjectDwell*QinjectDwell+EmissionDwell)/volume)/TotalLossDwell)*($D150-(1-EXP(-TotalLossDwell*$D$91))/TotalLossDwell))*$C$41*$E$41/100+$K$131</f>
        <v>85.311367482690031</v>
      </c>
      <c r="L150" s="62">
        <f>(CinitialDwell/TotalLossDwell*(1-EXP(-TotalLossDwell*$D150))+((CinjectDwell*QinjectDwell+EmissionDwell/volume)/TotalLossDwell)*($D150-(1-EXP(-TotalLossDwell*$D$91))/TotalLossDwell))*$C$42*$E$42/100+$L$131</f>
        <v>0</v>
      </c>
    </row>
    <row r="151" spans="2:12">
      <c r="B151" s="57" t="s">
        <v>67</v>
      </c>
      <c r="C151" s="58">
        <f t="shared" si="5"/>
        <v>1.58</v>
      </c>
      <c r="D151" s="59">
        <f t="shared" si="9"/>
        <v>1.25</v>
      </c>
      <c r="E151" s="59">
        <f t="shared" si="6"/>
        <v>4.6639053177594727</v>
      </c>
      <c r="F151" s="59">
        <f t="shared" si="7"/>
        <v>0.38349973641382284</v>
      </c>
      <c r="G151" s="60">
        <f t="shared" si="8"/>
        <v>0.67947372427183772</v>
      </c>
      <c r="H151" s="61">
        <f>(CinitialDwell/TotalLossDwell*(1-EXP(-TotalLossDwell*$D151))+((CinjectDwell*QinjectDwell+EmissionDwell/volume)/TotalLossDwell)*($D151-(1-EXP(-TotalLossDwell*$D$91))/TotalLossDwell))*$C$38*$E$38/100+$H$131</f>
        <v>24.857365666231274</v>
      </c>
      <c r="I151" s="61">
        <f>(CinitialDwell/TotalLossDwell*(1-EXP(-TotalLossDwell*$D151))+((CinjectDwell*QinjectDwell+EmissionDwell/volume)/TotalLossDwell)*($D151-(1-EXP(-TotalLossDwell*$D$91))/TotalLossDwell))*$C$39*$E$39/100+$I$131</f>
        <v>7.1589213118746073</v>
      </c>
      <c r="J151" s="61">
        <f>(Cinitial/TotalLossDwell*(1-EXP(-TotalLossDwell*$D151))+((CinjectDwell*QinjectDwell+EmissionDwell/volume)/TotalLossDwell)*($D151-(1-EXP(-TotalLossDwell*$D$91))/TotalLossDwell))*$C$40*$E$40/100+$J$131</f>
        <v>6.3280622295039741</v>
      </c>
      <c r="K151" s="61">
        <f>(CinitialDwell/TotalLossDwell*(1-EXP(-TotalLossDwell*$D151))+(((CinjectDwell*QinjectDwell+EmissionDwell)/volume)/TotalLossDwell)*($D151-(1-EXP(-TotalLossDwell*$D$91))/TotalLossDwell))*$C$41*$E$41/100+$K$131</f>
        <v>87.853182035205748</v>
      </c>
      <c r="L151" s="62">
        <f>(CinitialDwell/TotalLossDwell*(1-EXP(-TotalLossDwell*$D151))+((CinjectDwell*QinjectDwell+EmissionDwell/volume)/TotalLossDwell)*($D151-(1-EXP(-TotalLossDwell*$D$91))/TotalLossDwell))*$C$42*$E$42/100+$L$131</f>
        <v>0</v>
      </c>
    </row>
    <row r="152" spans="2:12">
      <c r="B152" s="57" t="s">
        <v>67</v>
      </c>
      <c r="C152" s="58">
        <f t="shared" si="5"/>
        <v>1.6425000000000001</v>
      </c>
      <c r="D152" s="59">
        <f t="shared" si="9"/>
        <v>1.3125</v>
      </c>
      <c r="E152" s="59">
        <f t="shared" si="6"/>
        <v>4.7942749971565819</v>
      </c>
      <c r="F152" s="59">
        <f t="shared" si="7"/>
        <v>0.38348641331411149</v>
      </c>
      <c r="G152" s="60">
        <f t="shared" si="8"/>
        <v>0.70344201014113306</v>
      </c>
      <c r="H152" s="61">
        <f>(CinitialDwell/TotalLossDwell*(1-EXP(-TotalLossDwell*$D152))+((CinjectDwell*QinjectDwell+EmissionDwell/volume)/TotalLossDwell)*($D152-(1-EXP(-TotalLossDwell*$D$91))/TotalLossDwell))*$C$38*$E$38/100+$H$131</f>
        <v>25.57648179152401</v>
      </c>
      <c r="I152" s="61">
        <f>(CinitialDwell/TotalLossDwell*(1-EXP(-TotalLossDwell*$D152))+((CinjectDwell*QinjectDwell+EmissionDwell/volume)/TotalLossDwell)*($D152-(1-EXP(-TotalLossDwell*$D$91))/TotalLossDwell))*$C$39*$E$39/100+$I$131</f>
        <v>7.3660267559589148</v>
      </c>
      <c r="J152" s="61">
        <f>(Cinitial/TotalLossDwell*(1-EXP(-TotalLossDwell*$D152))+((CinjectDwell*QinjectDwell+EmissionDwell/volume)/TotalLossDwell)*($D152-(1-EXP(-TotalLossDwell*$D$91))/TotalLossDwell))*$C$40*$E$40/100+$J$131</f>
        <v>6.5351323286369567</v>
      </c>
      <c r="K152" s="61">
        <f>(CinitialDwell/TotalLossDwell*(1-EXP(-TotalLossDwell*$D152))+(((CinjectDwell*QinjectDwell+EmissionDwell)/volume)/TotalLossDwell)*($D152-(1-EXP(-TotalLossDwell*$D$91))/TotalLossDwell))*$C$41*$E$41/100+$K$131</f>
        <v>90.394748213540552</v>
      </c>
      <c r="L152" s="62">
        <f>(CinitialDwell/TotalLossDwell*(1-EXP(-TotalLossDwell*$D152))+((CinjectDwell*QinjectDwell+EmissionDwell/volume)/TotalLossDwell)*($D152-(1-EXP(-TotalLossDwell*$D$91))/TotalLossDwell))*$C$42*$E$42/100+$L$131</f>
        <v>0</v>
      </c>
    </row>
    <row r="153" spans="2:12">
      <c r="B153" s="57" t="s">
        <v>67</v>
      </c>
      <c r="C153" s="58">
        <f t="shared" si="5"/>
        <v>1.7050000000000001</v>
      </c>
      <c r="D153" s="59">
        <f t="shared" si="9"/>
        <v>1.375</v>
      </c>
      <c r="E153" s="59">
        <f t="shared" si="6"/>
        <v>4.9234580721127656</v>
      </c>
      <c r="F153" s="59">
        <f t="shared" si="7"/>
        <v>0.3834779414199333</v>
      </c>
      <c r="G153" s="60">
        <f t="shared" si="8"/>
        <v>0.72740962631735473</v>
      </c>
      <c r="H153" s="61">
        <f>(CinitialDwell/TotalLossDwell*(1-EXP(-TotalLossDwell*$D153))+((CinjectDwell*QinjectDwell+EmissionDwell/volume)/TotalLossDwell)*($D153-(1-EXP(-TotalLossDwell*$D$91))/TotalLossDwell))*$C$38*$E$38/100+$H$131</f>
        <v>26.295553230012555</v>
      </c>
      <c r="I153" s="61">
        <f>(CinitialDwell/TotalLossDwell*(1-EXP(-TotalLossDwell*$D153))+((CinjectDwell*QinjectDwell+EmissionDwell/volume)/TotalLossDwell)*($D153-(1-EXP(-TotalLossDwell*$D$91))/TotalLossDwell))*$C$39*$E$39/100+$I$131</f>
        <v>7.5731193302436157</v>
      </c>
      <c r="J153" s="61">
        <f>(Cinitial/TotalLossDwell*(1-EXP(-TotalLossDwell*$D153))+((CinjectDwell*QinjectDwell+EmissionDwell/volume)/TotalLossDwell)*($D153-(1-EXP(-TotalLossDwell*$D$91))/TotalLossDwell))*$C$40*$E$40/100+$J$131</f>
        <v>6.7422024277699411</v>
      </c>
      <c r="K153" s="61">
        <f>(CinitialDwell/TotalLossDwell*(1-EXP(-TotalLossDwell*$D153))+(((CinjectDwell*QinjectDwell+EmissionDwell)/volume)/TotalLossDwell)*($D153-(1-EXP(-TotalLossDwell*$D$91))/TotalLossDwell))*$C$41*$E$41/100+$K$131</f>
        <v>92.936156455672659</v>
      </c>
      <c r="L153" s="62">
        <f>(CinitialDwell/TotalLossDwell*(1-EXP(-TotalLossDwell*$D153))+((CinjectDwell*QinjectDwell+EmissionDwell/volume)/TotalLossDwell)*($D153-(1-EXP(-TotalLossDwell*$D$91))/TotalLossDwell))*$C$42*$E$42/100+$L$131</f>
        <v>0</v>
      </c>
    </row>
    <row r="154" spans="2:12">
      <c r="B154" s="57" t="s">
        <v>67</v>
      </c>
      <c r="C154" s="58">
        <f t="shared" si="5"/>
        <v>1.7675000000000001</v>
      </c>
      <c r="D154" s="59">
        <f t="shared" si="9"/>
        <v>1.4375</v>
      </c>
      <c r="E154" s="59">
        <f t="shared" si="6"/>
        <v>5.051465342916142</v>
      </c>
      <c r="F154" s="59">
        <f t="shared" si="7"/>
        <v>0.383472554310888</v>
      </c>
      <c r="G154" s="60">
        <f t="shared" si="8"/>
        <v>0.75137681664906752</v>
      </c>
      <c r="H154" s="61">
        <f>(CinitialDwell/TotalLossDwell*(1-EXP(-TotalLossDwell*$D154))+((CinjectDwell*QinjectDwell+EmissionDwell/volume)/TotalLossDwell)*($D154-(1-EXP(-TotalLossDwell*$D$91))/TotalLossDwell))*$C$38*$E$38/100+$H$131</f>
        <v>27.014596253050904</v>
      </c>
      <c r="I154" s="61">
        <f>(CinitialDwell/TotalLossDwell*(1-EXP(-TotalLossDwell*$D154))+((CinjectDwell*QinjectDwell+EmissionDwell/volume)/TotalLossDwell)*($D154-(1-EXP(-TotalLossDwell*$D$91))/TotalLossDwell))*$C$39*$E$39/100+$I$131</f>
        <v>7.7802037208786619</v>
      </c>
      <c r="J154" s="61">
        <f>(Cinitial/TotalLossDwell*(1-EXP(-TotalLossDwell*$D154))+((CinjectDwell*QinjectDwell+EmissionDwell/volume)/TotalLossDwell)*($D154-(1-EXP(-TotalLossDwell*$D$91))/TotalLossDwell))*$C$40*$E$40/100+$J$131</f>
        <v>6.9492725269029236</v>
      </c>
      <c r="K154" s="61">
        <f>(CinitialDwell/TotalLossDwell*(1-EXP(-TotalLossDwell*$D154))+(((CinjectDwell*QinjectDwell+EmissionDwell)/volume)/TotalLossDwell)*($D154-(1-EXP(-TotalLossDwell*$D$91))/TotalLossDwell))*$C$41*$E$41/100+$K$131</f>
        <v>95.47746426931397</v>
      </c>
      <c r="L154" s="62">
        <f>(CinitialDwell/TotalLossDwell*(1-EXP(-TotalLossDwell*$D154))+((CinjectDwell*QinjectDwell+EmissionDwell/volume)/TotalLossDwell)*($D154-(1-EXP(-TotalLossDwell*$D$91))/TotalLossDwell))*$C$42*$E$42/100+$L$131</f>
        <v>0</v>
      </c>
    </row>
    <row r="155" spans="2:12">
      <c r="B155" s="57" t="s">
        <v>67</v>
      </c>
      <c r="C155" s="58">
        <f t="shared" si="5"/>
        <v>1.83</v>
      </c>
      <c r="D155" s="59">
        <f t="shared" si="9"/>
        <v>1.5</v>
      </c>
      <c r="E155" s="59">
        <f t="shared" si="6"/>
        <v>5.1783075115522896</v>
      </c>
      <c r="F155" s="59">
        <f t="shared" si="7"/>
        <v>0.38346912875536809</v>
      </c>
      <c r="G155" s="60">
        <f t="shared" si="8"/>
        <v>0.77534373619472507</v>
      </c>
      <c r="H155" s="61">
        <f>(CinitialDwell/TotalLossDwell*(1-EXP(-TotalLossDwell*$D155))+((CinjectDwell*QinjectDwell+EmissionDwell/volume)/TotalLossDwell)*($D155-(1-EXP(-TotalLossDwell*$D$91))/TotalLossDwell))*$C$38*$E$38/100+$H$131</f>
        <v>27.733621207269511</v>
      </c>
      <c r="I155" s="61">
        <f>(CinitialDwell/TotalLossDwell*(1-EXP(-TotalLossDwell*$D155))+((CinjectDwell*QinjectDwell+EmissionDwell/volume)/TotalLossDwell)*($D155-(1-EXP(-TotalLossDwell*$D$91))/TotalLossDwell))*$C$39*$E$39/100+$I$131</f>
        <v>7.987282907693622</v>
      </c>
      <c r="J155" s="61">
        <f>(Cinitial/TotalLossDwell*(1-EXP(-TotalLossDwell*$D155))+((CinjectDwell*QinjectDwell+EmissionDwell/volume)/TotalLossDwell)*($D155-(1-EXP(-TotalLossDwell*$D$91))/TotalLossDwell))*$C$40*$E$40/100+$J$131</f>
        <v>7.156342626035908</v>
      </c>
      <c r="K155" s="61">
        <f>(CinitialDwell/TotalLossDwell*(1-EXP(-TotalLossDwell*$D155))+(((CinjectDwell*QinjectDwell+EmissionDwell)/volume)/TotalLossDwell)*($D155-(1-EXP(-TotalLossDwell*$D$91))/TotalLossDwell))*$C$41*$E$41/100+$K$131</f>
        <v>98.018708222474999</v>
      </c>
      <c r="L155" s="62">
        <f>(CinitialDwell/TotalLossDwell*(1-EXP(-TotalLossDwell*$D155))+((CinjectDwell*QinjectDwell+EmissionDwell/volume)/TotalLossDwell)*($D155-(1-EXP(-TotalLossDwell*$D$91))/TotalLossDwell))*$C$42*$E$42/100+$L$131</f>
        <v>0</v>
      </c>
    </row>
    <row r="156" spans="2:12">
      <c r="B156" s="57" t="s">
        <v>67</v>
      </c>
      <c r="C156" s="58">
        <f t="shared" si="5"/>
        <v>1.8925000000000001</v>
      </c>
      <c r="D156" s="59">
        <f t="shared" si="9"/>
        <v>1.5625</v>
      </c>
      <c r="E156" s="59">
        <f t="shared" si="6"/>
        <v>5.3039951825989959</v>
      </c>
      <c r="F156" s="59">
        <f t="shared" si="7"/>
        <v>0.38346695051272972</v>
      </c>
      <c r="G156" s="60">
        <f t="shared" si="8"/>
        <v>0.79931048355291467</v>
      </c>
      <c r="H156" s="61">
        <f>(CinitialDwell/TotalLossDwell*(1-EXP(-TotalLossDwell*$D156))+((CinjectDwell*QinjectDwell+EmissionDwell/volume)/TotalLossDwell)*($D156-(1-EXP(-TotalLossDwell*$D$91))/TotalLossDwell))*$C$38*$E$38/100+$H$131</f>
        <v>28.452634671884944</v>
      </c>
      <c r="I156" s="61">
        <f>(CinitialDwell/TotalLossDwell*(1-EXP(-TotalLossDwell*$D156))+((CinjectDwell*QinjectDwell+EmissionDwell/volume)/TotalLossDwell)*($D156-(1-EXP(-TotalLossDwell*$D$91))/TotalLossDwell))*$C$39*$E$39/100+$I$131</f>
        <v>8.1943587855028657</v>
      </c>
      <c r="J156" s="61">
        <f>(Cinitial/TotalLossDwell*(1-EXP(-TotalLossDwell*$D156))+((CinjectDwell*QinjectDwell+EmissionDwell/volume)/TotalLossDwell)*($D156-(1-EXP(-TotalLossDwell*$D$91))/TotalLossDwell))*$C$40*$E$40/100+$J$131</f>
        <v>7.3634127251688906</v>
      </c>
      <c r="K156" s="61">
        <f>(CinitialDwell/TotalLossDwell*(1-EXP(-TotalLossDwell*$D156))+(((CinjectDwell*QinjectDwell+EmissionDwell)/volume)/TotalLossDwell)*($D156-(1-EXP(-TotalLossDwell*$D$91))/TotalLossDwell))*$C$41*$E$41/100+$K$131</f>
        <v>100.55991156802648</v>
      </c>
      <c r="L156" s="62">
        <f>(CinitialDwell/TotalLossDwell*(1-EXP(-TotalLossDwell*$D156))+((CinjectDwell*QinjectDwell+EmissionDwell/volume)/TotalLossDwell)*($D156-(1-EXP(-TotalLossDwell*$D$91))/TotalLossDwell))*$C$42*$E$42/100+$L$131</f>
        <v>0</v>
      </c>
    </row>
    <row r="157" spans="2:12">
      <c r="B157" s="57" t="s">
        <v>67</v>
      </c>
      <c r="C157" s="58">
        <f t="shared" si="5"/>
        <v>1.9550000000000001</v>
      </c>
      <c r="D157" s="59">
        <f t="shared" si="9"/>
        <v>1.625</v>
      </c>
      <c r="E157" s="59">
        <f t="shared" si="6"/>
        <v>5.4285388641128343</v>
      </c>
      <c r="F157" s="59">
        <f t="shared" si="7"/>
        <v>0.38346556541155019</v>
      </c>
      <c r="G157" s="60">
        <f t="shared" si="8"/>
        <v>0.82327712142051712</v>
      </c>
      <c r="H157" s="61">
        <f>(CinitialDwell/TotalLossDwell*(1-EXP(-TotalLossDwell*$D157))+((CinjectDwell*QinjectDwell+EmissionDwell/volume)/TotalLossDwell)*($D157-(1-EXP(-TotalLossDwell*$D$91))/TotalLossDwell))*$C$38*$E$38/100+$H$131</f>
        <v>29.17164083049019</v>
      </c>
      <c r="I157" s="61">
        <f>(CinitialDwell/TotalLossDwell*(1-EXP(-TotalLossDwell*$D157))+((CinjectDwell*QinjectDwell+EmissionDwell/volume)/TotalLossDwell)*($D157-(1-EXP(-TotalLossDwell*$D$91))/TotalLossDwell))*$C$39*$E$39/100+$I$131</f>
        <v>8.401432559181174</v>
      </c>
      <c r="J157" s="61">
        <f>(Cinitial/TotalLossDwell*(1-EXP(-TotalLossDwell*$D157))+((CinjectDwell*QinjectDwell+EmissionDwell/volume)/TotalLossDwell)*($D157-(1-EXP(-TotalLossDwell*$D$91))/TotalLossDwell))*$C$40*$E$40/100+$J$131</f>
        <v>7.5704828243018731</v>
      </c>
      <c r="K157" s="61">
        <f>(CinitialDwell/TotalLossDwell*(1-EXP(-TotalLossDwell*$D157))+(((CinjectDwell*QinjectDwell+EmissionDwell)/volume)/TotalLossDwell)*($D157-(1-EXP(-TotalLossDwell*$D$91))/TotalLossDwell))*$C$41*$E$41/100+$K$131</f>
        <v>103.10108909200653</v>
      </c>
      <c r="L157" s="62">
        <f>(CinitialDwell/TotalLossDwell*(1-EXP(-TotalLossDwell*$D157))+((CinjectDwell*QinjectDwell+EmissionDwell/volume)/TotalLossDwell)*($D157-(1-EXP(-TotalLossDwell*$D$91))/TotalLossDwell))*$C$42*$E$42/100+$L$131</f>
        <v>0</v>
      </c>
    </row>
    <row r="158" spans="2:12">
      <c r="B158" s="57" t="s">
        <v>67</v>
      </c>
      <c r="C158" s="58">
        <f t="shared" si="5"/>
        <v>2.0175000000000001</v>
      </c>
      <c r="D158" s="59">
        <f t="shared" si="9"/>
        <v>1.6875</v>
      </c>
      <c r="E158" s="59">
        <f t="shared" si="6"/>
        <v>5.5519489685076913</v>
      </c>
      <c r="F158" s="59">
        <f t="shared" si="7"/>
        <v>0.38346468465325262</v>
      </c>
      <c r="G158" s="60">
        <f t="shared" si="8"/>
        <v>0.84724368966523256</v>
      </c>
      <c r="H158" s="61">
        <f>(CinitialDwell/TotalLossDwell*(1-EXP(-TotalLossDwell*$D158))+((CinjectDwell*QinjectDwell+EmissionDwell/volume)/TotalLossDwell)*($D158-(1-EXP(-TotalLossDwell*$D$91))/TotalLossDwell))*$C$38*$E$38/100+$H$131</f>
        <v>29.890642343348823</v>
      </c>
      <c r="I158" s="61">
        <f>(CinitialDwell/TotalLossDwell*(1-EXP(-TotalLossDwell*$D158))+((CinjectDwell*QinjectDwell+EmissionDwell/volume)/TotalLossDwell)*($D158-(1-EXP(-TotalLossDwell*$D$91))/TotalLossDwell))*$C$39*$E$39/100+$I$131</f>
        <v>8.6085049948844627</v>
      </c>
      <c r="J158" s="61">
        <f>(Cinitial/TotalLossDwell*(1-EXP(-TotalLossDwell*$D158))+((CinjectDwell*QinjectDwell+EmissionDwell/volume)/TotalLossDwell)*($D158-(1-EXP(-TotalLossDwell*$D$91))/TotalLossDwell))*$C$40*$E$40/100+$J$131</f>
        <v>7.7775529234348575</v>
      </c>
      <c r="K158" s="61">
        <f>(CinitialDwell/TotalLossDwell*(1-EXP(-TotalLossDwell*$D158))+(((CinjectDwell*QinjectDwell+EmissionDwell)/volume)/TotalLossDwell)*($D158-(1-EXP(-TotalLossDwell*$D$91))/TotalLossDwell))*$C$41*$E$41/100+$K$131</f>
        <v>105.64225019656277</v>
      </c>
      <c r="L158" s="62">
        <f>(CinitialDwell/TotalLossDwell*(1-EXP(-TotalLossDwell*$D158))+((CinjectDwell*QinjectDwell+EmissionDwell/volume)/TotalLossDwell)*($D158-(1-EXP(-TotalLossDwell*$D$91))/TotalLossDwell))*$C$42*$E$42/100+$L$131</f>
        <v>0</v>
      </c>
    </row>
    <row r="159" spans="2:12">
      <c r="B159" s="57" t="s">
        <v>67</v>
      </c>
      <c r="C159" s="58">
        <f t="shared" si="5"/>
        <v>2.08</v>
      </c>
      <c r="D159" s="59">
        <f t="shared" si="9"/>
        <v>1.75</v>
      </c>
      <c r="E159" s="59">
        <f t="shared" si="6"/>
        <v>5.6742358134252866</v>
      </c>
      <c r="F159" s="59">
        <f t="shared" si="7"/>
        <v>0.38346412459656498</v>
      </c>
      <c r="G159" s="60">
        <f t="shared" si="8"/>
        <v>0.87121021363813844</v>
      </c>
      <c r="H159" s="61">
        <f>(CinitialDwell/TotalLossDwell*(1-EXP(-TotalLossDwell*$D159))+((CinjectDwell*QinjectDwell+EmissionDwell/volume)/TotalLossDwell)*($D159-(1-EXP(-TotalLossDwell*$D$91))/TotalLossDwell))*$C$38*$E$38/100+$H$131</f>
        <v>30.609640902069582</v>
      </c>
      <c r="I159" s="61">
        <f>(CinitialDwell/TotalLossDwell*(1-EXP(-TotalLossDwell*$D159))+((CinjectDwell*QinjectDwell+EmissionDwell/volume)/TotalLossDwell)*($D159-(1-EXP(-TotalLossDwell*$D$91))/TotalLossDwell))*$C$39*$E$39/100+$I$131</f>
        <v>8.8155765797960406</v>
      </c>
      <c r="J159" s="61">
        <f>(Cinitial/TotalLossDwell*(1-EXP(-TotalLossDwell*$D159))+((CinjectDwell*QinjectDwell+EmissionDwell/volume)/TotalLossDwell)*($D159-(1-EXP(-TotalLossDwell*$D$91))/TotalLossDwell))*$C$40*$E$40/100+$J$131</f>
        <v>7.9846230225678418</v>
      </c>
      <c r="K159" s="61">
        <f>(CinitialDwell/TotalLossDwell*(1-EXP(-TotalLossDwell*$D159))+(((CinjectDwell*QinjectDwell+EmissionDwell)/volume)/TotalLossDwell)*($D159-(1-EXP(-TotalLossDwell*$D$91))/TotalLossDwell))*$C$41*$E$41/100+$K$131</f>
        <v>108.18340086033389</v>
      </c>
      <c r="L159" s="62">
        <f>(CinitialDwell/TotalLossDwell*(1-EXP(-TotalLossDwell*$D159))+((CinjectDwell*QinjectDwell+EmissionDwell/volume)/TotalLossDwell)*($D159-(1-EXP(-TotalLossDwell*$D$91))/TotalLossDwell))*$C$42*$E$42/100+$L$131</f>
        <v>0</v>
      </c>
    </row>
    <row r="160" spans="2:12">
      <c r="B160" s="57" t="s">
        <v>67</v>
      </c>
      <c r="C160" s="58">
        <f t="shared" si="5"/>
        <v>2.1425000000000001</v>
      </c>
      <c r="D160" s="59">
        <f t="shared" si="9"/>
        <v>1.8125</v>
      </c>
      <c r="E160" s="59">
        <f t="shared" si="6"/>
        <v>5.7954096225977842</v>
      </c>
      <c r="F160" s="59">
        <f t="shared" si="7"/>
        <v>0.38346376846765401</v>
      </c>
      <c r="G160" s="60">
        <f t="shared" si="8"/>
        <v>0.89517670945948125</v>
      </c>
      <c r="H160" s="61">
        <f>(CinitialDwell/TotalLossDwell*(1-EXP(-TotalLossDwell*$D160))+((CinjectDwell*QinjectDwell+EmissionDwell/volume)/TotalLossDwell)*($D160-(1-EXP(-TotalLossDwell*$D$91))/TotalLossDwell))*$C$38*$E$38/100+$H$131</f>
        <v>31.328637582312805</v>
      </c>
      <c r="I160" s="61">
        <f>(CinitialDwell/TotalLossDwell*(1-EXP(-TotalLossDwell*$D160))+((CinjectDwell*QinjectDwell+EmissionDwell/volume)/TotalLossDwell)*($D160-(1-EXP(-TotalLossDwell*$D$91))/TotalLossDwell))*$C$39*$E$39/100+$I$131</f>
        <v>9.0226476237060886</v>
      </c>
      <c r="J160" s="61">
        <f>(Cinitial/TotalLossDwell*(1-EXP(-TotalLossDwell*$D160))+((CinjectDwell*QinjectDwell+EmissionDwell/volume)/TotalLossDwell)*($D160-(1-EXP(-TotalLossDwell*$D$91))/TotalLossDwell))*$C$40*$E$40/100+$J$131</f>
        <v>8.1916931217008244</v>
      </c>
      <c r="K160" s="61">
        <f>(CinitialDwell/TotalLossDwell*(1-EXP(-TotalLossDwell*$D160))+(((CinjectDwell*QinjectDwell+EmissionDwell)/volume)/TotalLossDwell)*($D160-(1-EXP(-TotalLossDwell*$D$91))/TotalLossDwell))*$C$41*$E$41/100+$K$131</f>
        <v>110.72454488501738</v>
      </c>
      <c r="L160" s="62">
        <f>(CinitialDwell/TotalLossDwell*(1-EXP(-TotalLossDwell*$D160))+((CinjectDwell*QinjectDwell+EmissionDwell/volume)/TotalLossDwell)*($D160-(1-EXP(-TotalLossDwell*$D$91))/TotalLossDwell))*$C$42*$E$42/100+$L$131</f>
        <v>0</v>
      </c>
    </row>
    <row r="161" spans="2:12">
      <c r="B161" s="57" t="s">
        <v>67</v>
      </c>
      <c r="C161" s="58">
        <f t="shared" si="5"/>
        <v>2.2050000000000001</v>
      </c>
      <c r="D161" s="59">
        <f t="shared" si="9"/>
        <v>1.875</v>
      </c>
      <c r="E161" s="59">
        <f t="shared" si="6"/>
        <v>5.9154805267025328</v>
      </c>
      <c r="F161" s="59">
        <f t="shared" si="7"/>
        <v>0.38346354201236105</v>
      </c>
      <c r="G161" s="60">
        <f t="shared" si="8"/>
        <v>0.91914318737980472</v>
      </c>
      <c r="H161" s="61">
        <f>(CinitialDwell/TotalLossDwell*(1-EXP(-TotalLossDwell*$D161))+((CinjectDwell*QinjectDwell+EmissionDwell/volume)/TotalLossDwell)*($D161-(1-EXP(-TotalLossDwell*$D$91))/TotalLossDwell))*$C$38*$E$38/100+$H$131</f>
        <v>32.047633068069509</v>
      </c>
      <c r="I161" s="61">
        <f>(CinitialDwell/TotalLossDwell*(1-EXP(-TotalLossDwell*$D161))+((CinjectDwell*QinjectDwell+EmissionDwell/volume)/TotalLossDwell)*($D161-(1-EXP(-TotalLossDwell*$D$91))/TotalLossDwell))*$C$39*$E$39/100+$I$131</f>
        <v>9.2297183236040201</v>
      </c>
      <c r="J161" s="61">
        <f>(Cinitial/TotalLossDwell*(1-EXP(-TotalLossDwell*$D161))+((CinjectDwell*QinjectDwell+EmissionDwell/volume)/TotalLossDwell)*($D161-(1-EXP(-TotalLossDwell*$D$91))/TotalLossDwell))*$C$40*$E$40/100+$J$131</f>
        <v>8.3987632208338088</v>
      </c>
      <c r="K161" s="61">
        <f>(CinitialDwell/TotalLossDwell*(1-EXP(-TotalLossDwell*$D161))+(((CinjectDwell*QinjectDwell+EmissionDwell)/volume)/TotalLossDwell)*($D161-(1-EXP(-TotalLossDwell*$D$91))/TotalLossDwell))*$C$41*$E$41/100+$K$131</f>
        <v>113.26568468803707</v>
      </c>
      <c r="L161" s="62">
        <f>(CinitialDwell/TotalLossDwell*(1-EXP(-TotalLossDwell*$D161))+((CinjectDwell*QinjectDwell+EmissionDwell/volume)/TotalLossDwell)*($D161-(1-EXP(-TotalLossDwell*$D$91))/TotalLossDwell))*$C$42*$E$42/100+$L$131</f>
        <v>0</v>
      </c>
    </row>
    <row r="162" spans="2:12">
      <c r="B162" s="57" t="s">
        <v>67</v>
      </c>
      <c r="C162" s="58">
        <f t="shared" si="5"/>
        <v>2.2675000000000001</v>
      </c>
      <c r="D162" s="59">
        <f t="shared" si="9"/>
        <v>1.9375</v>
      </c>
      <c r="E162" s="59">
        <f t="shared" si="6"/>
        <v>6.0344585642090367</v>
      </c>
      <c r="F162" s="59">
        <f t="shared" si="7"/>
        <v>0.3834633980139433</v>
      </c>
      <c r="G162" s="60">
        <f t="shared" si="8"/>
        <v>0.9431096539172259</v>
      </c>
      <c r="H162" s="61">
        <f>(CinitialDwell/TotalLossDwell*(1-EXP(-TotalLossDwell*$D162))+((CinjectDwell*QinjectDwell+EmissionDwell/volume)/TotalLossDwell)*($D162-(1-EXP(-TotalLossDwell*$D$91))/TotalLossDwell))*$C$38*$E$38/100+$H$131</f>
        <v>32.76662779427599</v>
      </c>
      <c r="I162" s="61">
        <f>(CinitialDwell/TotalLossDwell*(1-EXP(-TotalLossDwell*$D162))+((CinjectDwell*QinjectDwell+EmissionDwell/volume)/TotalLossDwell)*($D162-(1-EXP(-TotalLossDwell*$D$91))/TotalLossDwell))*$C$39*$E$39/100+$I$131</f>
        <v>9.4367888047514867</v>
      </c>
      <c r="J162" s="61">
        <f>(Cinitial/TotalLossDwell*(1-EXP(-TotalLossDwell*$D162))+((CinjectDwell*QinjectDwell+EmissionDwell/volume)/TotalLossDwell)*($D162-(1-EXP(-TotalLossDwell*$D$91))/TotalLossDwell))*$C$40*$E$40/100+$J$131</f>
        <v>8.6058333199667914</v>
      </c>
      <c r="K162" s="61">
        <f>(CinitialDwell/TotalLossDwell*(1-EXP(-TotalLossDwell*$D162))+(((CinjectDwell*QinjectDwell+EmissionDwell)/volume)/TotalLossDwell)*($D162-(1-EXP(-TotalLossDwell*$D$91))/TotalLossDwell))*$C$41*$E$41/100+$K$131</f>
        <v>115.80682180658468</v>
      </c>
      <c r="L162" s="62">
        <f>(CinitialDwell/TotalLossDwell*(1-EXP(-TotalLossDwell*$D162))+((CinjectDwell*QinjectDwell+EmissionDwell/volume)/TotalLossDwell)*($D162-(1-EXP(-TotalLossDwell*$D$91))/TotalLossDwell))*$C$42*$E$42/100+$L$131</f>
        <v>0</v>
      </c>
    </row>
    <row r="163" spans="2:12">
      <c r="B163" s="57" t="s">
        <v>67</v>
      </c>
      <c r="C163" s="58">
        <f t="shared" si="5"/>
        <v>2.33</v>
      </c>
      <c r="D163" s="59">
        <f t="shared" si="9"/>
        <v>2</v>
      </c>
      <c r="E163" s="59">
        <f t="shared" si="6"/>
        <v>6.1523536822182265</v>
      </c>
      <c r="F163" s="59">
        <f t="shared" si="7"/>
        <v>0.38346330644821286</v>
      </c>
      <c r="G163" s="60">
        <f t="shared" si="8"/>
        <v>0.96707611321648601</v>
      </c>
      <c r="H163" s="61">
        <f>(CinitialDwell/TotalLossDwell*(1-EXP(-TotalLossDwell*$D163))+((CinjectDwell*QinjectDwell+EmissionDwell/volume)/TotalLossDwell)*($D163-(1-EXP(-TotalLossDwell*$D$91))/TotalLossDwell))*$C$38*$E$38/100+$H$131</f>
        <v>33.485622037499596</v>
      </c>
      <c r="I163" s="61">
        <f>(CinitialDwell/TotalLossDwell*(1-EXP(-TotalLossDwell*$D163))+((CinjectDwell*QinjectDwell+EmissionDwell/volume)/TotalLossDwell)*($D163-(1-EXP(-TotalLossDwell*$D$91))/TotalLossDwell))*$C$39*$E$39/100+$I$131</f>
        <v>9.6438591467998851</v>
      </c>
      <c r="J163" s="61">
        <f>(Cinitial/TotalLossDwell*(1-EXP(-TotalLossDwell*$D163))+((CinjectDwell*QinjectDwell+EmissionDwell/volume)/TotalLossDwell)*($D163-(1-EXP(-TotalLossDwell*$D$91))/TotalLossDwell))*$C$40*$E$40/100+$J$131</f>
        <v>8.8129034190997757</v>
      </c>
      <c r="K163" s="61">
        <f>(CinitialDwell/TotalLossDwell*(1-EXP(-TotalLossDwell*$D163))+(((CinjectDwell*QinjectDwell+EmissionDwell)/volume)/TotalLossDwell)*($D163-(1-EXP(-TotalLossDwell*$D$91))/TotalLossDwell))*$C$41*$E$41/100+$K$131</f>
        <v>118.34795721812989</v>
      </c>
      <c r="L163" s="62">
        <f>(CinitialDwell/TotalLossDwell*(1-EXP(-TotalLossDwell*$D163))+((CinjectDwell*QinjectDwell+EmissionDwell/volume)/TotalLossDwell)*($D163-(1-EXP(-TotalLossDwell*$D$91))/TotalLossDwell))*$C$42*$E$42/100+$L$131</f>
        <v>0</v>
      </c>
    </row>
    <row r="164" spans="2:12">
      <c r="B164" s="57" t="s">
        <v>67</v>
      </c>
      <c r="C164" s="58">
        <f t="shared" si="5"/>
        <v>2.3925000000000001</v>
      </c>
      <c r="D164" s="59">
        <f t="shared" si="9"/>
        <v>2.0625</v>
      </c>
      <c r="E164" s="59">
        <f t="shared" si="6"/>
        <v>6.2691757372940691</v>
      </c>
      <c r="F164" s="59">
        <f t="shared" si="7"/>
        <v>0.38346324822338562</v>
      </c>
      <c r="G164" s="60">
        <f t="shared" si="8"/>
        <v>0.99104256791314327</v>
      </c>
      <c r="H164" s="61">
        <f>(CinitialDwell/TotalLossDwell*(1-EXP(-TotalLossDwell*$D164))+((CinjectDwell*QinjectDwell+EmissionDwell/volume)/TotalLossDwell)*($D164-(1-EXP(-TotalLossDwell*$D$91))/TotalLossDwell))*$C$38*$E$38/100+$H$131</f>
        <v>34.204615973603993</v>
      </c>
      <c r="I164" s="61">
        <f>(CinitialDwell/TotalLossDwell*(1-EXP(-TotalLossDwell*$D164))+((CinjectDwell*QinjectDwell+EmissionDwell/volume)/TotalLossDwell)*($D164-(1-EXP(-TotalLossDwell*$D$91))/TotalLossDwell))*$C$39*$E$39/100+$I$131</f>
        <v>9.8509294003979502</v>
      </c>
      <c r="J164" s="61">
        <f>(Cinitial/TotalLossDwell*(1-EXP(-TotalLossDwell*$D164))+((CinjectDwell*QinjectDwell+EmissionDwell/volume)/TotalLossDwell)*($D164-(1-EXP(-TotalLossDwell*$D$91))/TotalLossDwell))*$C$40*$E$40/100+$J$131</f>
        <v>9.0199735182327583</v>
      </c>
      <c r="K164" s="61">
        <f>(CinitialDwell/TotalLossDwell*(1-EXP(-TotalLossDwell*$D164))+(((CinjectDwell*QinjectDwell+EmissionDwell)/volume)/TotalLossDwell)*($D164-(1-EXP(-TotalLossDwell*$D$91))/TotalLossDwell))*$C$41*$E$41/100+$K$131</f>
        <v>120.88909154422619</v>
      </c>
      <c r="L164" s="62">
        <f>(CinitialDwell/TotalLossDwell*(1-EXP(-TotalLossDwell*$D164))+((CinjectDwell*QinjectDwell+EmissionDwell/volume)/TotalLossDwell)*($D164-(1-EXP(-TotalLossDwell*$D$91))/TotalLossDwell))*$C$42*$E$42/100+$L$131</f>
        <v>0</v>
      </c>
    </row>
    <row r="165" spans="2:12">
      <c r="B165" s="57" t="s">
        <v>67</v>
      </c>
      <c r="C165" s="58">
        <f t="shared" si="5"/>
        <v>2.4550000000000001</v>
      </c>
      <c r="D165" s="59">
        <f t="shared" si="9"/>
        <v>2.125</v>
      </c>
      <c r="E165" s="59">
        <f t="shared" si="6"/>
        <v>6.3849344962876327</v>
      </c>
      <c r="F165" s="59">
        <f t="shared" si="7"/>
        <v>0.38346321119937582</v>
      </c>
      <c r="G165" s="60">
        <f t="shared" si="8"/>
        <v>1.015009019683097</v>
      </c>
      <c r="H165" s="61">
        <f>(CinitialDwell/TotalLossDwell*(1-EXP(-TotalLossDwell*$D165))+((CinjectDwell*QinjectDwell+EmissionDwell/volume)/TotalLossDwell)*($D165-(1-EXP(-TotalLossDwell*$D$91))/TotalLossDwell))*$C$38*$E$38/100+$H$131</f>
        <v>34.923609714417381</v>
      </c>
      <c r="I165" s="61">
        <f>(CinitialDwell/TotalLossDwell*(1-EXP(-TotalLossDwell*$D165))+((CinjectDwell*QinjectDwell+EmissionDwell/volume)/TotalLossDwell)*($D165-(1-EXP(-TotalLossDwell*$D$91))/TotalLossDwell))*$C$39*$E$39/100+$I$131</f>
        <v>10.057999597752207</v>
      </c>
      <c r="J165" s="61">
        <f>(Cinitial/TotalLossDwell*(1-EXP(-TotalLossDwell*$D165))+((CinjectDwell*QinjectDwell+EmissionDwell/volume)/TotalLossDwell)*($D165-(1-EXP(-TotalLossDwell*$D$91))/TotalLossDwell))*$C$40*$E$40/100+$J$131</f>
        <v>9.2270436173657426</v>
      </c>
      <c r="K165" s="61">
        <f>(CinitialDwell/TotalLossDwell*(1-EXP(-TotalLossDwell*$D165))+(((CinjectDwell*QinjectDwell+EmissionDwell)/volume)/TotalLossDwell)*($D165-(1-EXP(-TotalLossDwell*$D$91))/TotalLossDwell))*$C$41*$E$41/100+$K$131</f>
        <v>123.43022518010714</v>
      </c>
      <c r="L165" s="62">
        <f>(CinitialDwell/TotalLossDwell*(1-EXP(-TotalLossDwell*$D165))+((CinjectDwell*QinjectDwell+EmissionDwell/volume)/TotalLossDwell)*($D165-(1-EXP(-TotalLossDwell*$D$91))/TotalLossDwell))*$C$42*$E$42/100+$L$131</f>
        <v>0</v>
      </c>
    </row>
    <row r="166" spans="2:12">
      <c r="B166" s="57" t="s">
        <v>67</v>
      </c>
      <c r="C166" s="58">
        <f t="shared" si="5"/>
        <v>2.5175000000000001</v>
      </c>
      <c r="D166" s="59">
        <f t="shared" si="9"/>
        <v>2.1875</v>
      </c>
      <c r="E166" s="59">
        <f t="shared" si="6"/>
        <v>6.4996396371536296</v>
      </c>
      <c r="F166" s="59">
        <f t="shared" si="7"/>
        <v>0.38346318765654414</v>
      </c>
      <c r="G166" s="60">
        <f t="shared" si="8"/>
        <v>1.0389754695920179</v>
      </c>
      <c r="H166" s="61">
        <f>(CinitialDwell/TotalLossDwell*(1-EXP(-TotalLossDwell*$D166))+((CinjectDwell*QinjectDwell+EmissionDwell/volume)/TotalLossDwell)*($D166-(1-EXP(-TotalLossDwell*$D$91))/TotalLossDwell))*$C$38*$E$38/100+$H$131</f>
        <v>35.642603331049116</v>
      </c>
      <c r="I166" s="61">
        <f>(CinitialDwell/TotalLossDwell*(1-EXP(-TotalLossDwell*$D166))+((CinjectDwell*QinjectDwell+EmissionDwell/volume)/TotalLossDwell)*($D166-(1-EXP(-TotalLossDwell*$D$91))/TotalLossDwell))*$C$39*$E$39/100+$I$131</f>
        <v>10.265069759342145</v>
      </c>
      <c r="J166" s="61">
        <f>(Cinitial/TotalLossDwell*(1-EXP(-TotalLossDwell*$D166))+((CinjectDwell*QinjectDwell+EmissionDwell/volume)/TotalLossDwell)*($D166-(1-EXP(-TotalLossDwell*$D$91))/TotalLossDwell))*$C$40*$E$40/100+$J$131</f>
        <v>9.4341137164987252</v>
      </c>
      <c r="K166" s="61">
        <f>(CinitialDwell/TotalLossDwell*(1-EXP(-TotalLossDwell*$D166))+(((CinjectDwell*QinjectDwell+EmissionDwell)/volume)/TotalLossDwell)*($D166-(1-EXP(-TotalLossDwell*$D$91))/TotalLossDwell))*$C$41*$E$41/100+$K$131</f>
        <v>125.97135837709388</v>
      </c>
      <c r="L166" s="62">
        <f>(CinitialDwell/TotalLossDwell*(1-EXP(-TotalLossDwell*$D166))+((CinjectDwell*QinjectDwell+EmissionDwell/volume)/TotalLossDwell)*($D166-(1-EXP(-TotalLossDwell*$D$91))/TotalLossDwell))*$C$42*$E$42/100+$L$131</f>
        <v>0</v>
      </c>
    </row>
    <row r="167" spans="2:12">
      <c r="B167" s="57" t="s">
        <v>67</v>
      </c>
      <c r="C167" s="58">
        <f t="shared" si="5"/>
        <v>2.58</v>
      </c>
      <c r="D167" s="59">
        <f t="shared" si="9"/>
        <v>2.25</v>
      </c>
      <c r="E167" s="59">
        <f t="shared" si="6"/>
        <v>6.6133007497595422</v>
      </c>
      <c r="F167" s="59">
        <f t="shared" si="7"/>
        <v>0.38346317268612573</v>
      </c>
      <c r="G167" s="60">
        <f t="shared" si="8"/>
        <v>1.0629419183175457</v>
      </c>
      <c r="H167" s="61">
        <f>(CinitialDwell/TotalLossDwell*(1-EXP(-TotalLossDwell*$D167))+((CinjectDwell*QinjectDwell+EmissionDwell/volume)/TotalLossDwell)*($D167-(1-EXP(-TotalLossDwell*$D$91))/TotalLossDwell))*$C$38*$E$38/100+$H$131</f>
        <v>36.361596868716191</v>
      </c>
      <c r="I167" s="61">
        <f>(CinitialDwell/TotalLossDwell*(1-EXP(-TotalLossDwell*$D167))+((CinjectDwell*QinjectDwell+EmissionDwell/volume)/TotalLossDwell)*($D167-(1-EXP(-TotalLossDwell*$D$91))/TotalLossDwell))*$C$39*$E$39/100+$I$131</f>
        <v>10.472139898190266</v>
      </c>
      <c r="J167" s="61">
        <f>(Cinitial/TotalLossDwell*(1-EXP(-TotalLossDwell*$D167))+((CinjectDwell*QinjectDwell+EmissionDwell/volume)/TotalLossDwell)*($D167-(1-EXP(-TotalLossDwell*$D$91))/TotalLossDwell))*$C$40*$E$40/100+$J$131</f>
        <v>9.6411838156317096</v>
      </c>
      <c r="K167" s="61">
        <f>(CinitialDwell/TotalLossDwell*(1-EXP(-TotalLossDwell*$D167))+(((CinjectDwell*QinjectDwell+EmissionDwell)/volume)/TotalLossDwell)*($D167-(1-EXP(-TotalLossDwell*$D$91))/TotalLossDwell))*$C$41*$E$41/100+$K$131</f>
        <v>128.51249129499649</v>
      </c>
      <c r="L167" s="62">
        <f>(CinitialDwell/TotalLossDwell*(1-EXP(-TotalLossDwell*$D167))+((CinjectDwell*QinjectDwell+EmissionDwell/volume)/TotalLossDwell)*($D167-(1-EXP(-TotalLossDwell*$D$91))/TotalLossDwell))*$C$42*$E$42/100+$L$131</f>
        <v>0</v>
      </c>
    </row>
    <row r="168" spans="2:12">
      <c r="B168" s="57" t="s">
        <v>67</v>
      </c>
      <c r="C168" s="58">
        <f t="shared" si="5"/>
        <v>2.6425000000000001</v>
      </c>
      <c r="D168" s="59">
        <f t="shared" si="9"/>
        <v>2.3125</v>
      </c>
      <c r="E168" s="59">
        <f t="shared" si="6"/>
        <v>6.7259273366873797</v>
      </c>
      <c r="F168" s="59">
        <f t="shared" si="7"/>
        <v>0.38346316316673423</v>
      </c>
      <c r="G168" s="60">
        <f t="shared" si="8"/>
        <v>1.0869083662905765</v>
      </c>
      <c r="H168" s="61">
        <f>(CinitialDwell/TotalLossDwell*(1-EXP(-TotalLossDwell*$D168))+((CinjectDwell*QinjectDwell+EmissionDwell/volume)/TotalLossDwell)*($D168-(1-EXP(-TotalLossDwell*$D$91))/TotalLossDwell))*$C$38*$E$38/100+$H$131</f>
        <v>37.080590356171228</v>
      </c>
      <c r="I168" s="61">
        <f>(CinitialDwell/TotalLossDwell*(1-EXP(-TotalLossDwell*$D168))+((CinjectDwell*QinjectDwell+EmissionDwell/volume)/TotalLossDwell)*($D168-(1-EXP(-TotalLossDwell*$D$91))/TotalLossDwell))*$C$39*$E$39/100+$I$131</f>
        <v>10.679210022577314</v>
      </c>
      <c r="J168" s="61">
        <f>(Cinitial/TotalLossDwell*(1-EXP(-TotalLossDwell*$D168))+((CinjectDwell*QinjectDwell+EmissionDwell/volume)/TotalLossDwell)*($D168-(1-EXP(-TotalLossDwell*$D$91))/TotalLossDwell))*$C$40*$E$40/100+$J$131</f>
        <v>9.8482539147646939</v>
      </c>
      <c r="K168" s="61">
        <f>(CinitialDwell/TotalLossDwell*(1-EXP(-TotalLossDwell*$D168))+(((CinjectDwell*QinjectDwell+EmissionDwell)/volume)/TotalLossDwell)*($D168-(1-EXP(-TotalLossDwell*$D$91))/TotalLossDwell))*$C$41*$E$41/100+$K$131</f>
        <v>131.05362403543506</v>
      </c>
      <c r="L168" s="62">
        <f>(CinitialDwell/TotalLossDwell*(1-EXP(-TotalLossDwell*$D168))+((CinjectDwell*QinjectDwell+EmissionDwell/volume)/TotalLossDwell)*($D168-(1-EXP(-TotalLossDwell*$D$91))/TotalLossDwell))*$C$42*$E$42/100+$L$131</f>
        <v>0</v>
      </c>
    </row>
    <row r="169" spans="2:12">
      <c r="B169" s="57" t="s">
        <v>67</v>
      </c>
      <c r="C169" s="58">
        <f t="shared" si="5"/>
        <v>2.7050000000000001</v>
      </c>
      <c r="D169" s="59">
        <f t="shared" si="9"/>
        <v>2.375</v>
      </c>
      <c r="E169" s="59">
        <f t="shared" si="6"/>
        <v>6.8375288140281318</v>
      </c>
      <c r="F169" s="59">
        <f t="shared" si="7"/>
        <v>0.38346315711354251</v>
      </c>
      <c r="G169" s="60">
        <f t="shared" si="8"/>
        <v>1.1108748137851101</v>
      </c>
      <c r="H169" s="61">
        <f>(CinitialDwell/TotalLossDwell*(1-EXP(-TotalLossDwell*$D169))+((CinjectDwell*QinjectDwell+EmissionDwell/volume)/TotalLossDwell)*($D169-(1-EXP(-TotalLossDwell*$D$91))/TotalLossDwell))*$C$38*$E$38/100+$H$131</f>
        <v>37.79958381169741</v>
      </c>
      <c r="I169" s="61">
        <f>(CinitialDwell/TotalLossDwell*(1-EXP(-TotalLossDwell*$D169))+((CinjectDwell*QinjectDwell+EmissionDwell/volume)/TotalLossDwell)*($D169-(1-EXP(-TotalLossDwell*$D$91))/TotalLossDwell))*$C$39*$E$39/100+$I$131</f>
        <v>10.886280137768855</v>
      </c>
      <c r="J169" s="61">
        <f>(Cinitial/TotalLossDwell*(1-EXP(-TotalLossDwell*$D169))+((CinjectDwell*QinjectDwell+EmissionDwell/volume)/TotalLossDwell)*($D169-(1-EXP(-TotalLossDwell*$D$91))/TotalLossDwell))*$C$40*$E$40/100+$J$131</f>
        <v>10.055324013897676</v>
      </c>
      <c r="K169" s="61">
        <f>(CinitialDwell/TotalLossDwell*(1-EXP(-TotalLossDwell*$D169))+(((CinjectDwell*QinjectDwell+EmissionDwell)/volume)/TotalLossDwell)*($D169-(1-EXP(-TotalLossDwell*$D$91))/TotalLossDwell))*$C$41*$E$41/100+$K$131</f>
        <v>133.59475666302779</v>
      </c>
      <c r="L169" s="62">
        <f>(CinitialDwell/TotalLossDwell*(1-EXP(-TotalLossDwell*$D169))+((CinjectDwell*QinjectDwell+EmissionDwell/volume)/TotalLossDwell)*($D169-(1-EXP(-TotalLossDwell*$D$91))/TotalLossDwell))*$C$42*$E$42/100+$L$131</f>
        <v>0</v>
      </c>
    </row>
    <row r="170" spans="2:12">
      <c r="B170" s="57" t="s">
        <v>67</v>
      </c>
      <c r="C170" s="58">
        <f t="shared" si="5"/>
        <v>2.7675000000000001</v>
      </c>
      <c r="D170" s="59">
        <f t="shared" si="9"/>
        <v>2.4375</v>
      </c>
      <c r="E170" s="59">
        <f t="shared" si="6"/>
        <v>6.948114512169008</v>
      </c>
      <c r="F170" s="59">
        <f t="shared" si="7"/>
        <v>0.38346315326443825</v>
      </c>
      <c r="G170" s="60">
        <f t="shared" si="8"/>
        <v>1.1348412609753764</v>
      </c>
      <c r="H170" s="61">
        <f>(CinitialDwell/TotalLossDwell*(1-EXP(-TotalLossDwell*$D170))+((CinjectDwell*QinjectDwell+EmissionDwell/volume)/TotalLossDwell)*($D170-(1-EXP(-TotalLossDwell*$D$91))/TotalLossDwell))*$C$38*$E$38/100+$H$131</f>
        <v>38.518577246920671</v>
      </c>
      <c r="I170" s="61">
        <f>(CinitialDwell/TotalLossDwell*(1-EXP(-TotalLossDwell*$D170))+((CinjectDwell*QinjectDwell+EmissionDwell/volume)/TotalLossDwell)*($D170-(1-EXP(-TotalLossDwell*$D$91))/TotalLossDwell))*$C$39*$E$39/100+$I$131</f>
        <v>11.093350247113156</v>
      </c>
      <c r="J170" s="61">
        <f>(Cinitial/TotalLossDwell*(1-EXP(-TotalLossDwell*$D170))+((CinjectDwell*QinjectDwell+EmissionDwell/volume)/TotalLossDwell)*($D170-(1-EXP(-TotalLossDwell*$D$91))/TotalLossDwell))*$C$40*$E$40/100+$J$131</f>
        <v>10.262394113030659</v>
      </c>
      <c r="K170" s="61">
        <f>(CinitialDwell/TotalLossDwell*(1-EXP(-TotalLossDwell*$D170))+(((CinjectDwell*QinjectDwell+EmissionDwell)/volume)/TotalLossDwell)*($D170-(1-EXP(-TotalLossDwell*$D$91))/TotalLossDwell))*$C$41*$E$41/100+$K$131</f>
        <v>136.13588921886407</v>
      </c>
      <c r="L170" s="62">
        <f>(CinitialDwell/TotalLossDwell*(1-EXP(-TotalLossDwell*$D170))+((CinjectDwell*QinjectDwell+EmissionDwell/volume)/TotalLossDwell)*($D170-(1-EXP(-TotalLossDwell*$D$91))/TotalLossDwell))*$C$42*$E$42/100+$L$131</f>
        <v>0</v>
      </c>
    </row>
    <row r="171" spans="2:12">
      <c r="B171" s="63" t="s">
        <v>67</v>
      </c>
      <c r="C171" s="64">
        <f t="shared" si="5"/>
        <v>2.83</v>
      </c>
      <c r="D171" s="65">
        <f t="shared" si="9"/>
        <v>2.5</v>
      </c>
      <c r="E171" s="65">
        <f t="shared" si="6"/>
        <v>7.0576936765734839</v>
      </c>
      <c r="F171" s="65">
        <f t="shared" si="7"/>
        <v>0.38346315081686949</v>
      </c>
      <c r="G171" s="66">
        <f t="shared" si="8"/>
        <v>1.1588077079721653</v>
      </c>
      <c r="H171" s="67">
        <f>(CinitialDwell/TotalLossDwell*(1-EXP(-TotalLossDwell*$D171))+((CinjectDwell*QinjectDwell+EmissionDwell/volume)/TotalLossDwell)*($D171-(1-EXP(-TotalLossDwell*$D$91))/TotalLossDwell))*$C$38*$E$38/100+$H$131</f>
        <v>39.237570669233719</v>
      </c>
      <c r="I171" s="67">
        <f>(CinitialDwell/TotalLossDwell*(1-EXP(-TotalLossDwell*$D171))+((CinjectDwell*QinjectDwell+EmissionDwell/volume)/TotalLossDwell)*($D171-(1-EXP(-TotalLossDwell*$D$91))/TotalLossDwell))*$C$39*$E$39/100+$I$131</f>
        <v>11.300420352739312</v>
      </c>
      <c r="J171" s="67">
        <f>(Cinitial/TotalLossDwell*(1-EXP(-TotalLossDwell*$D171))+((CinjectDwell*QinjectDwell+EmissionDwell/volume)/TotalLossDwell)*($D171-(1-EXP(-TotalLossDwell*$D$91))/TotalLossDwell))*$C$40*$E$40/100+$J$131</f>
        <v>10.469464212163643</v>
      </c>
      <c r="K171" s="67">
        <f>(CinitialDwell/TotalLossDwell*(1-EXP(-TotalLossDwell*$D171))+(((CinjectDwell*QinjectDwell+EmissionDwell)/volume)/TotalLossDwell)*($D171-(1-EXP(-TotalLossDwell*$D$91))/TotalLossDwell))*$C$41*$E$41/100+$K$131</f>
        <v>138.6770217290719</v>
      </c>
      <c r="L171" s="68">
        <f>(CinitialDwell/TotalLossDwell*(1-EXP(-TotalLossDwell*$D171))+((CinjectDwell*QinjectDwell+EmissionDwell/volume)/TotalLossDwell)*($D171-(1-EXP(-TotalLossDwell*$D$91))/TotalLossDwell))*$C$42*$E$42/100+$L$131</f>
        <v>0</v>
      </c>
    </row>
    <row r="172" spans="2:12">
      <c r="B172" s="57" t="s">
        <v>70</v>
      </c>
      <c r="C172" s="58">
        <f t="shared" ref="C172:C211" si="10">DurationGas+D172+DurationDwell</f>
        <v>2.8425000000000002</v>
      </c>
      <c r="D172" s="59">
        <f>DurationAeration/40</f>
        <v>1.2500000000000001E-2</v>
      </c>
      <c r="E172" s="59">
        <f t="shared" ref="E172:E211" si="11">CinitialAerationNoLoss*EXP(-ACHAeration*D172)</f>
        <v>6.2784779263485451</v>
      </c>
      <c r="F172" s="59">
        <f t="shared" ref="F172:F211" si="12">CinitialAeration*EXP(-TotalLossAeration*D172)</f>
        <v>0.31216517235348501</v>
      </c>
      <c r="G172" s="69"/>
      <c r="H172" s="69"/>
      <c r="I172" s="69"/>
      <c r="J172" s="69"/>
      <c r="K172" s="69"/>
      <c r="L172" s="70"/>
    </row>
    <row r="173" spans="2:12">
      <c r="B173" s="57" t="s">
        <v>70</v>
      </c>
      <c r="C173" s="58">
        <f t="shared" si="10"/>
        <v>2.855</v>
      </c>
      <c r="D173" s="59">
        <f t="shared" ref="D173:D211" si="13">DurationAeration/40+D172</f>
        <v>2.5000000000000001E-2</v>
      </c>
      <c r="E173" s="59">
        <f t="shared" si="11"/>
        <v>5.585292714316842</v>
      </c>
      <c r="F173" s="59">
        <f t="shared" si="12"/>
        <v>0.25412375249849967</v>
      </c>
      <c r="G173" s="69"/>
      <c r="H173" s="69"/>
      <c r="I173" s="69"/>
      <c r="J173" s="69"/>
      <c r="K173" s="69"/>
      <c r="L173" s="70"/>
    </row>
    <row r="174" spans="2:12">
      <c r="B174" s="57" t="s">
        <v>70</v>
      </c>
      <c r="C174" s="58">
        <f t="shared" si="10"/>
        <v>2.8675000000000002</v>
      </c>
      <c r="D174" s="59">
        <f t="shared" si="13"/>
        <v>3.7500000000000006E-2</v>
      </c>
      <c r="E174" s="59">
        <f t="shared" si="11"/>
        <v>4.9686397038499353</v>
      </c>
      <c r="F174" s="59">
        <f t="shared" si="12"/>
        <v>0.20687407598049354</v>
      </c>
      <c r="G174" s="69"/>
      <c r="H174" s="69"/>
      <c r="I174" s="69"/>
      <c r="J174" s="69"/>
      <c r="K174" s="69"/>
      <c r="L174" s="70"/>
    </row>
    <row r="175" spans="2:12">
      <c r="B175" s="57" t="s">
        <v>70</v>
      </c>
      <c r="C175" s="58">
        <f t="shared" si="10"/>
        <v>2.88</v>
      </c>
      <c r="D175" s="59">
        <f t="shared" si="13"/>
        <v>0.05</v>
      </c>
      <c r="E175" s="59">
        <f t="shared" si="11"/>
        <v>4.4200692370862757</v>
      </c>
      <c r="F175" s="59">
        <f t="shared" si="12"/>
        <v>0.16840961496913079</v>
      </c>
      <c r="G175" s="69"/>
      <c r="H175" s="69"/>
      <c r="I175" s="69"/>
      <c r="J175" s="69"/>
      <c r="K175" s="69"/>
      <c r="L175" s="70"/>
    </row>
    <row r="176" spans="2:12">
      <c r="B176" s="57" t="s">
        <v>70</v>
      </c>
      <c r="C176" s="58">
        <f t="shared" si="10"/>
        <v>2.8925000000000001</v>
      </c>
      <c r="D176" s="59">
        <f t="shared" si="13"/>
        <v>6.25E-2</v>
      </c>
      <c r="E176" s="59">
        <f t="shared" si="11"/>
        <v>3.9320645539056205</v>
      </c>
      <c r="F176" s="59">
        <f t="shared" si="12"/>
        <v>0.1370969188847285</v>
      </c>
      <c r="G176" s="69"/>
      <c r="H176" s="69"/>
      <c r="I176" s="69"/>
      <c r="J176" s="69"/>
      <c r="K176" s="69"/>
      <c r="L176" s="70"/>
    </row>
    <row r="177" spans="2:12">
      <c r="B177" s="57" t="s">
        <v>70</v>
      </c>
      <c r="C177" s="58">
        <f t="shared" si="10"/>
        <v>2.9050000000000002</v>
      </c>
      <c r="D177" s="59">
        <f t="shared" si="13"/>
        <v>7.4999999999999997E-2</v>
      </c>
      <c r="E177" s="59">
        <f t="shared" si="11"/>
        <v>3.4979387938893542</v>
      </c>
      <c r="F177" s="59">
        <f t="shared" si="12"/>
        <v>0.11160624748848823</v>
      </c>
      <c r="G177" s="69"/>
      <c r="H177" s="69"/>
      <c r="I177" s="69"/>
      <c r="J177" s="69"/>
      <c r="K177" s="69"/>
      <c r="L177" s="70"/>
    </row>
    <row r="178" spans="2:12">
      <c r="B178" s="57" t="s">
        <v>70</v>
      </c>
      <c r="C178" s="58">
        <f t="shared" si="10"/>
        <v>2.9175</v>
      </c>
      <c r="D178" s="59">
        <f t="shared" si="13"/>
        <v>8.7499999999999994E-2</v>
      </c>
      <c r="E178" s="59">
        <f t="shared" si="11"/>
        <v>3.1117433699410713</v>
      </c>
      <c r="F178" s="59">
        <f t="shared" si="12"/>
        <v>9.0855101484335246E-2</v>
      </c>
      <c r="G178" s="69"/>
      <c r="H178" s="69"/>
      <c r="I178" s="69"/>
      <c r="J178" s="69"/>
      <c r="K178" s="69"/>
      <c r="L178" s="70"/>
    </row>
    <row r="179" spans="2:12">
      <c r="B179" s="57" t="s">
        <v>70</v>
      </c>
      <c r="C179" s="58">
        <f t="shared" si="10"/>
        <v>2.93</v>
      </c>
      <c r="D179" s="59">
        <f t="shared" si="13"/>
        <v>9.9999999999999992E-2</v>
      </c>
      <c r="E179" s="59">
        <f t="shared" si="11"/>
        <v>2.7681864580614222</v>
      </c>
      <c r="F179" s="59">
        <f t="shared" si="12"/>
        <v>7.3962252575334494E-2</v>
      </c>
      <c r="G179" s="69"/>
      <c r="H179" s="69"/>
      <c r="I179" s="69"/>
      <c r="J179" s="69"/>
      <c r="K179" s="69"/>
      <c r="L179" s="70"/>
    </row>
    <row r="180" spans="2:12">
      <c r="B180" s="57" t="s">
        <v>70</v>
      </c>
      <c r="C180" s="58">
        <f t="shared" si="10"/>
        <v>2.9424999999999999</v>
      </c>
      <c r="D180" s="59">
        <f t="shared" si="13"/>
        <v>0.11249999999999999</v>
      </c>
      <c r="E180" s="59">
        <f t="shared" si="11"/>
        <v>2.4625604863873329</v>
      </c>
      <c r="F180" s="59">
        <f t="shared" si="12"/>
        <v>6.0210320792616741E-2</v>
      </c>
      <c r="G180" s="69"/>
      <c r="H180" s="69"/>
      <c r="I180" s="69"/>
      <c r="J180" s="69"/>
      <c r="K180" s="69"/>
      <c r="L180" s="70"/>
    </row>
    <row r="181" spans="2:12">
      <c r="B181" s="57" t="s">
        <v>70</v>
      </c>
      <c r="C181" s="58">
        <f t="shared" si="10"/>
        <v>2.9550000000000001</v>
      </c>
      <c r="D181" s="59">
        <f t="shared" si="13"/>
        <v>0.12499999999999999</v>
      </c>
      <c r="E181" s="59">
        <f t="shared" si="11"/>
        <v>2.1906776299176816</v>
      </c>
      <c r="F181" s="59">
        <f t="shared" si="12"/>
        <v>4.901530988739522E-2</v>
      </c>
      <c r="G181" s="69"/>
      <c r="H181" s="69"/>
      <c r="I181" s="69"/>
      <c r="J181" s="69"/>
      <c r="K181" s="69"/>
      <c r="L181" s="70"/>
    </row>
    <row r="182" spans="2:12">
      <c r="B182" s="57" t="s">
        <v>70</v>
      </c>
      <c r="C182" s="58">
        <f t="shared" si="10"/>
        <v>2.9675000000000002</v>
      </c>
      <c r="D182" s="59">
        <f t="shared" si="13"/>
        <v>0.13749999999999998</v>
      </c>
      <c r="E182" s="59">
        <f t="shared" si="11"/>
        <v>1.9488124270450549</v>
      </c>
      <c r="F182" s="59">
        <f t="shared" si="12"/>
        <v>3.9901807061157354E-2</v>
      </c>
      <c r="G182" s="69"/>
      <c r="H182" s="69"/>
      <c r="I182" s="69"/>
      <c r="J182" s="69"/>
      <c r="K182" s="69"/>
      <c r="L182" s="70"/>
    </row>
    <row r="183" spans="2:12">
      <c r="B183" s="57" t="s">
        <v>70</v>
      </c>
      <c r="C183" s="58">
        <f t="shared" si="10"/>
        <v>2.98</v>
      </c>
      <c r="D183" s="59">
        <f t="shared" si="13"/>
        <v>0.15</v>
      </c>
      <c r="E183" s="59">
        <f t="shared" si="11"/>
        <v>1.7336507315994045</v>
      </c>
      <c r="F183" s="59">
        <f t="shared" si="12"/>
        <v>3.2482793853666203E-2</v>
      </c>
      <c r="G183" s="69"/>
      <c r="H183" s="69"/>
      <c r="I183" s="69"/>
      <c r="J183" s="69"/>
      <c r="K183" s="69"/>
      <c r="L183" s="70"/>
    </row>
    <row r="184" spans="2:12">
      <c r="B184" s="57" t="s">
        <v>70</v>
      </c>
      <c r="C184" s="58">
        <f t="shared" si="10"/>
        <v>2.9925000000000002</v>
      </c>
      <c r="D184" s="59">
        <f t="shared" si="13"/>
        <v>0.16250000000000001</v>
      </c>
      <c r="E184" s="59">
        <f t="shared" si="11"/>
        <v>1.5422443009214577</v>
      </c>
      <c r="F184" s="59">
        <f t="shared" si="12"/>
        <v>2.6443210828085515E-2</v>
      </c>
      <c r="G184" s="69"/>
      <c r="H184" s="69"/>
      <c r="I184" s="69"/>
      <c r="J184" s="69"/>
      <c r="K184" s="69"/>
      <c r="L184" s="70"/>
    </row>
    <row r="185" spans="2:12">
      <c r="B185" s="57" t="s">
        <v>70</v>
      </c>
      <c r="C185" s="58">
        <f t="shared" si="10"/>
        <v>3.0049999999999999</v>
      </c>
      <c r="D185" s="59">
        <f t="shared" si="13"/>
        <v>0.17500000000000002</v>
      </c>
      <c r="E185" s="59">
        <f t="shared" si="11"/>
        <v>1.3719703977111815</v>
      </c>
      <c r="F185" s="59">
        <f t="shared" si="12"/>
        <v>2.1526578103122682E-2</v>
      </c>
      <c r="G185" s="69"/>
      <c r="H185" s="69"/>
      <c r="I185" s="69"/>
      <c r="J185" s="69"/>
      <c r="K185" s="69"/>
      <c r="L185" s="70"/>
    </row>
    <row r="186" spans="2:12">
      <c r="B186" s="57" t="s">
        <v>70</v>
      </c>
      <c r="C186" s="58">
        <f t="shared" si="10"/>
        <v>3.0175000000000001</v>
      </c>
      <c r="D186" s="59">
        <f t="shared" si="13"/>
        <v>0.18750000000000003</v>
      </c>
      <c r="E186" s="59">
        <f t="shared" si="11"/>
        <v>1.2204958520975842</v>
      </c>
      <c r="F186" s="59">
        <f t="shared" si="12"/>
        <v>1.7524103553176212E-2</v>
      </c>
      <c r="G186" s="69"/>
      <c r="H186" s="69"/>
      <c r="I186" s="69"/>
      <c r="J186" s="69"/>
      <c r="K186" s="69"/>
      <c r="L186" s="70"/>
    </row>
    <row r="187" spans="2:12">
      <c r="B187" s="57" t="s">
        <v>70</v>
      </c>
      <c r="C187" s="58">
        <f t="shared" si="10"/>
        <v>3.0300000000000002</v>
      </c>
      <c r="D187" s="59">
        <f t="shared" si="13"/>
        <v>0.20000000000000004</v>
      </c>
      <c r="E187" s="59">
        <f t="shared" si="11"/>
        <v>1.0857450914921207</v>
      </c>
      <c r="F187" s="59">
        <f t="shared" si="12"/>
        <v>1.4265816139997443E-2</v>
      </c>
      <c r="G187" s="69"/>
      <c r="H187" s="69"/>
      <c r="I187" s="69"/>
      <c r="J187" s="69"/>
      <c r="K187" s="69"/>
      <c r="L187" s="70"/>
    </row>
    <row r="188" spans="2:12">
      <c r="B188" s="57" t="s">
        <v>70</v>
      </c>
      <c r="C188" s="58">
        <f t="shared" si="10"/>
        <v>3.0425</v>
      </c>
      <c r="D188" s="59">
        <f t="shared" si="13"/>
        <v>0.21250000000000005</v>
      </c>
      <c r="E188" s="59">
        <f t="shared" si="11"/>
        <v>0.96587170015632307</v>
      </c>
      <c r="F188" s="59">
        <f t="shared" si="12"/>
        <v>1.1613347839600333E-2</v>
      </c>
      <c r="G188" s="69"/>
      <c r="H188" s="69"/>
      <c r="I188" s="69"/>
      <c r="J188" s="69"/>
      <c r="K188" s="69"/>
      <c r="L188" s="70"/>
    </row>
    <row r="189" spans="2:12">
      <c r="B189" s="57" t="s">
        <v>70</v>
      </c>
      <c r="C189" s="58">
        <f t="shared" si="10"/>
        <v>3.0550000000000002</v>
      </c>
      <c r="D189" s="59">
        <f t="shared" si="13"/>
        <v>0.22500000000000006</v>
      </c>
      <c r="E189" s="59">
        <f t="shared" si="11"/>
        <v>0.85923311878001341</v>
      </c>
      <c r="F189" s="59">
        <f t="shared" si="12"/>
        <v>9.4540576382035127E-3</v>
      </c>
      <c r="G189" s="69"/>
      <c r="H189" s="69"/>
      <c r="I189" s="69"/>
      <c r="J189" s="69"/>
      <c r="K189" s="69"/>
      <c r="L189" s="70"/>
    </row>
    <row r="190" spans="2:12">
      <c r="B190" s="57" t="s">
        <v>70</v>
      </c>
      <c r="C190" s="58">
        <f t="shared" si="10"/>
        <v>3.0674999999999999</v>
      </c>
      <c r="D190" s="59">
        <f t="shared" si="13"/>
        <v>0.23750000000000007</v>
      </c>
      <c r="E190" s="59">
        <f t="shared" si="11"/>
        <v>0.76436813739230614</v>
      </c>
      <c r="F190" s="59">
        <f t="shared" si="12"/>
        <v>7.6962480639476034E-3</v>
      </c>
      <c r="G190" s="69"/>
      <c r="H190" s="69"/>
      <c r="I190" s="69"/>
      <c r="J190" s="69"/>
      <c r="K190" s="69"/>
      <c r="L190" s="70"/>
    </row>
    <row r="191" spans="2:12">
      <c r="B191" s="57" t="s">
        <v>70</v>
      </c>
      <c r="C191" s="58">
        <f t="shared" si="10"/>
        <v>3.08</v>
      </c>
      <c r="D191" s="59">
        <f t="shared" si="13"/>
        <v>0.25000000000000006</v>
      </c>
      <c r="E191" s="59">
        <f t="shared" si="11"/>
        <v>0.67997687320310252</v>
      </c>
      <c r="F191" s="59">
        <f t="shared" si="12"/>
        <v>6.265271117288509E-3</v>
      </c>
      <c r="G191" s="69"/>
      <c r="H191" s="69"/>
      <c r="I191" s="69"/>
      <c r="J191" s="69"/>
      <c r="K191" s="69"/>
      <c r="L191" s="70"/>
    </row>
    <row r="192" spans="2:12">
      <c r="B192" s="57" t="s">
        <v>70</v>
      </c>
      <c r="C192" s="58">
        <f t="shared" si="10"/>
        <v>3.0925000000000002</v>
      </c>
      <c r="D192" s="59">
        <f t="shared" si="13"/>
        <v>0.26250000000000007</v>
      </c>
      <c r="E192" s="59">
        <f t="shared" si="11"/>
        <v>0.60490295902242819</v>
      </c>
      <c r="F192" s="59">
        <f t="shared" si="12"/>
        <v>5.1003582326055374E-3</v>
      </c>
      <c r="G192" s="69"/>
      <c r="H192" s="69"/>
      <c r="I192" s="69"/>
      <c r="J192" s="69"/>
      <c r="K192" s="69"/>
      <c r="L192" s="70"/>
    </row>
    <row r="193" spans="2:12">
      <c r="B193" s="57" t="s">
        <v>70</v>
      </c>
      <c r="C193" s="58">
        <f t="shared" si="10"/>
        <v>3.105</v>
      </c>
      <c r="D193" s="59">
        <f t="shared" si="13"/>
        <v>0.27500000000000008</v>
      </c>
      <c r="E193" s="59">
        <f t="shared" si="11"/>
        <v>0.53811769819529809</v>
      </c>
      <c r="F193" s="59">
        <f t="shared" si="12"/>
        <v>4.1520396506265315E-3</v>
      </c>
      <c r="G193" s="69"/>
      <c r="H193" s="69"/>
      <c r="I193" s="69"/>
      <c r="J193" s="69"/>
      <c r="K193" s="69"/>
      <c r="L193" s="70"/>
    </row>
    <row r="194" spans="2:12">
      <c r="B194" s="57" t="s">
        <v>70</v>
      </c>
      <c r="C194" s="58">
        <f t="shared" si="10"/>
        <v>3.1175000000000002</v>
      </c>
      <c r="D194" s="59">
        <f t="shared" si="13"/>
        <v>0.28750000000000009</v>
      </c>
      <c r="E194" s="59">
        <f t="shared" si="11"/>
        <v>0.47870596893586936</v>
      </c>
      <c r="F194" s="59">
        <f t="shared" si="12"/>
        <v>3.3800436114794319E-3</v>
      </c>
      <c r="G194" s="69"/>
      <c r="H194" s="69"/>
      <c r="I194" s="69"/>
      <c r="J194" s="69"/>
      <c r="K194" s="69"/>
      <c r="L194" s="70"/>
    </row>
    <row r="195" spans="2:12">
      <c r="B195" s="57" t="s">
        <v>70</v>
      </c>
      <c r="C195" s="58">
        <f t="shared" si="10"/>
        <v>3.13</v>
      </c>
      <c r="D195" s="59">
        <f t="shared" si="13"/>
        <v>0.3000000000000001</v>
      </c>
      <c r="E195" s="59">
        <f t="shared" si="11"/>
        <v>0.42585368491571329</v>
      </c>
      <c r="F195" s="59">
        <f t="shared" si="12"/>
        <v>2.7515861544768669E-3</v>
      </c>
      <c r="G195" s="69"/>
      <c r="H195" s="69"/>
      <c r="I195" s="69"/>
      <c r="J195" s="69"/>
      <c r="K195" s="69"/>
      <c r="L195" s="70"/>
    </row>
    <row r="196" spans="2:12">
      <c r="B196" s="57" t="s">
        <v>70</v>
      </c>
      <c r="C196" s="58">
        <f t="shared" si="10"/>
        <v>3.1425000000000001</v>
      </c>
      <c r="D196" s="59">
        <f t="shared" si="13"/>
        <v>0.31250000000000011</v>
      </c>
      <c r="E196" s="59">
        <f t="shared" si="11"/>
        <v>0.37883664028552511</v>
      </c>
      <c r="F196" s="59">
        <f t="shared" si="12"/>
        <v>2.2399788984364308E-3</v>
      </c>
      <c r="G196" s="69"/>
      <c r="H196" s="69"/>
      <c r="I196" s="69"/>
      <c r="J196" s="69"/>
      <c r="K196" s="69"/>
      <c r="L196" s="70"/>
    </row>
    <row r="197" spans="2:12">
      <c r="B197" s="57" t="s">
        <v>70</v>
      </c>
      <c r="C197" s="58">
        <f t="shared" si="10"/>
        <v>3.1550000000000002</v>
      </c>
      <c r="D197" s="59">
        <f t="shared" si="13"/>
        <v>0.32500000000000012</v>
      </c>
      <c r="E197" s="59">
        <f t="shared" si="11"/>
        <v>0.33701058627972164</v>
      </c>
      <c r="F197" s="59">
        <f t="shared" si="12"/>
        <v>1.8234956798561213E-3</v>
      </c>
      <c r="G197" s="69"/>
      <c r="H197" s="69"/>
      <c r="I197" s="69"/>
      <c r="J197" s="69"/>
      <c r="K197" s="69"/>
      <c r="L197" s="70"/>
    </row>
    <row r="198" spans="2:12">
      <c r="B198" s="57" t="s">
        <v>70</v>
      </c>
      <c r="C198" s="58">
        <f t="shared" si="10"/>
        <v>3.1675000000000004</v>
      </c>
      <c r="D198" s="59">
        <f t="shared" si="13"/>
        <v>0.33750000000000013</v>
      </c>
      <c r="E198" s="59">
        <f t="shared" si="11"/>
        <v>0.29980240342908882</v>
      </c>
      <c r="F198" s="59">
        <f t="shared" si="12"/>
        <v>1.4844499190483351E-3</v>
      </c>
      <c r="G198" s="69"/>
      <c r="H198" s="69"/>
      <c r="I198" s="69"/>
      <c r="J198" s="69"/>
      <c r="K198" s="69"/>
      <c r="L198" s="70"/>
    </row>
    <row r="199" spans="2:12">
      <c r="B199" s="57" t="s">
        <v>70</v>
      </c>
      <c r="C199" s="58">
        <f t="shared" si="10"/>
        <v>3.18</v>
      </c>
      <c r="D199" s="59">
        <f t="shared" si="13"/>
        <v>0.35000000000000014</v>
      </c>
      <c r="E199" s="59">
        <f t="shared" si="11"/>
        <v>0.26670224841915147</v>
      </c>
      <c r="F199" s="59">
        <f t="shared" si="12"/>
        <v>1.2084435332122511E-3</v>
      </c>
      <c r="G199" s="69"/>
      <c r="H199" s="69"/>
      <c r="I199" s="69"/>
      <c r="J199" s="69"/>
      <c r="K199" s="69"/>
      <c r="L199" s="70"/>
    </row>
    <row r="200" spans="2:12">
      <c r="B200" s="57" t="s">
        <v>70</v>
      </c>
      <c r="C200" s="58">
        <f t="shared" si="10"/>
        <v>3.1924999999999999</v>
      </c>
      <c r="D200" s="59">
        <f t="shared" si="13"/>
        <v>0.36250000000000016</v>
      </c>
      <c r="E200" s="59">
        <f t="shared" si="11"/>
        <v>0.2372565679869704</v>
      </c>
      <c r="F200" s="59">
        <f t="shared" si="12"/>
        <v>9.8375550042046245E-4</v>
      </c>
      <c r="G200" s="69"/>
      <c r="H200" s="69"/>
      <c r="I200" s="69"/>
      <c r="J200" s="69"/>
      <c r="K200" s="69"/>
      <c r="L200" s="70"/>
    </row>
    <row r="201" spans="2:12">
      <c r="B201" s="57" t="s">
        <v>70</v>
      </c>
      <c r="C201" s="58">
        <f t="shared" si="10"/>
        <v>3.2050000000000001</v>
      </c>
      <c r="D201" s="59">
        <f t="shared" si="13"/>
        <v>0.37500000000000017</v>
      </c>
      <c r="E201" s="59">
        <f t="shared" si="11"/>
        <v>0.21106188412963445</v>
      </c>
      <c r="F201" s="59">
        <f t="shared" si="12"/>
        <v>8.008441089795914E-4</v>
      </c>
      <c r="G201" s="69"/>
      <c r="H201" s="69"/>
      <c r="I201" s="69"/>
      <c r="J201" s="69"/>
      <c r="K201" s="69"/>
      <c r="L201" s="70"/>
    </row>
    <row r="202" spans="2:12">
      <c r="B202" s="57" t="s">
        <v>70</v>
      </c>
      <c r="C202" s="58">
        <f t="shared" si="10"/>
        <v>3.2175000000000002</v>
      </c>
      <c r="D202" s="59">
        <f t="shared" si="13"/>
        <v>0.38750000000000018</v>
      </c>
      <c r="E202" s="59">
        <f t="shared" si="11"/>
        <v>0.18775926546656307</v>
      </c>
      <c r="F202" s="59">
        <f t="shared" si="12"/>
        <v>6.5194175444325208E-4</v>
      </c>
      <c r="G202" s="69"/>
      <c r="H202" s="69"/>
      <c r="I202" s="69"/>
      <c r="J202" s="69"/>
      <c r="K202" s="69"/>
      <c r="L202" s="70"/>
    </row>
    <row r="203" spans="2:12">
      <c r="B203" s="57" t="s">
        <v>70</v>
      </c>
      <c r="C203" s="58">
        <f t="shared" si="10"/>
        <v>3.2300000000000004</v>
      </c>
      <c r="D203" s="59">
        <f t="shared" si="13"/>
        <v>0.40000000000000019</v>
      </c>
      <c r="E203" s="59">
        <f t="shared" si="11"/>
        <v>0.16702940899973451</v>
      </c>
      <c r="F203" s="59">
        <f t="shared" si="12"/>
        <v>5.3072507672947988E-4</v>
      </c>
      <c r="G203" s="69"/>
      <c r="H203" s="69"/>
      <c r="I203" s="69"/>
      <c r="J203" s="69"/>
      <c r="K203" s="69"/>
      <c r="L203" s="70"/>
    </row>
    <row r="204" spans="2:12">
      <c r="B204" s="57" t="s">
        <v>70</v>
      </c>
      <c r="C204" s="58">
        <f t="shared" si="10"/>
        <v>3.2425000000000002</v>
      </c>
      <c r="D204" s="59">
        <f t="shared" si="13"/>
        <v>0.4125000000000002</v>
      </c>
      <c r="E204" s="59">
        <f t="shared" si="11"/>
        <v>0.14858826487989715</v>
      </c>
      <c r="F204" s="59">
        <f t="shared" si="12"/>
        <v>4.3204642922442218E-4</v>
      </c>
      <c r="G204" s="69"/>
      <c r="H204" s="69"/>
      <c r="I204" s="69"/>
      <c r="J204" s="69"/>
      <c r="K204" s="69"/>
      <c r="L204" s="70"/>
    </row>
    <row r="205" spans="2:12">
      <c r="B205" s="57" t="s">
        <v>70</v>
      </c>
      <c r="C205" s="58">
        <f t="shared" si="10"/>
        <v>3.2550000000000003</v>
      </c>
      <c r="D205" s="59">
        <f t="shared" si="13"/>
        <v>0.42500000000000021</v>
      </c>
      <c r="E205" s="59">
        <f t="shared" si="11"/>
        <v>0.13218314422733524</v>
      </c>
      <c r="F205" s="59">
        <f t="shared" si="12"/>
        <v>3.5171527630815117E-4</v>
      </c>
      <c r="G205" s="69"/>
      <c r="H205" s="69"/>
      <c r="I205" s="69"/>
      <c r="J205" s="69"/>
      <c r="K205" s="69"/>
      <c r="L205" s="70"/>
    </row>
    <row r="206" spans="2:12">
      <c r="B206" s="57" t="s">
        <v>70</v>
      </c>
      <c r="C206" s="58">
        <f t="shared" si="10"/>
        <v>3.2675000000000001</v>
      </c>
      <c r="D206" s="59">
        <f t="shared" si="13"/>
        <v>0.43750000000000022</v>
      </c>
      <c r="E206" s="59">
        <f t="shared" si="11"/>
        <v>0.11758925667479413</v>
      </c>
      <c r="F206" s="59">
        <f t="shared" si="12"/>
        <v>2.8632023602320414E-4</v>
      </c>
      <c r="G206" s="69"/>
      <c r="H206" s="69"/>
      <c r="I206" s="69"/>
      <c r="J206" s="69"/>
      <c r="K206" s="69"/>
      <c r="L206" s="70"/>
    </row>
    <row r="207" spans="2:12">
      <c r="B207" s="57" t="s">
        <v>70</v>
      </c>
      <c r="C207" s="58">
        <f t="shared" si="10"/>
        <v>3.2800000000000002</v>
      </c>
      <c r="D207" s="59">
        <f t="shared" si="13"/>
        <v>0.45000000000000023</v>
      </c>
      <c r="E207" s="59">
        <f t="shared" si="11"/>
        <v>0.10460663018841364</v>
      </c>
      <c r="F207" s="59">
        <f t="shared" si="12"/>
        <v>2.3308421066294021E-4</v>
      </c>
      <c r="G207" s="69"/>
      <c r="H207" s="69"/>
      <c r="I207" s="69"/>
      <c r="J207" s="69"/>
      <c r="K207" s="69"/>
      <c r="L207" s="70"/>
    </row>
    <row r="208" spans="2:12">
      <c r="B208" s="57" t="s">
        <v>70</v>
      </c>
      <c r="C208" s="58">
        <f t="shared" si="10"/>
        <v>3.2925000000000004</v>
      </c>
      <c r="D208" s="59">
        <f t="shared" si="13"/>
        <v>0.46250000000000024</v>
      </c>
      <c r="E208" s="59">
        <f t="shared" si="11"/>
        <v>9.3057370960668087E-2</v>
      </c>
      <c r="F208" s="59">
        <f t="shared" si="12"/>
        <v>1.8974645318454878E-4</v>
      </c>
      <c r="G208" s="69"/>
      <c r="H208" s="69"/>
      <c r="I208" s="69"/>
      <c r="J208" s="69"/>
      <c r="K208" s="69"/>
      <c r="L208" s="70"/>
    </row>
    <row r="209" spans="2:12">
      <c r="B209" s="57" t="s">
        <v>70</v>
      </c>
      <c r="C209" s="58">
        <f t="shared" si="10"/>
        <v>3.3050000000000002</v>
      </c>
      <c r="D209" s="59">
        <f t="shared" si="13"/>
        <v>0.47500000000000026</v>
      </c>
      <c r="E209" s="59">
        <f t="shared" si="11"/>
        <v>8.2783225829126728E-2</v>
      </c>
      <c r="F209" s="59">
        <f t="shared" si="12"/>
        <v>1.5446656122143187E-4</v>
      </c>
      <c r="G209" s="69"/>
      <c r="H209" s="69"/>
      <c r="I209" s="69"/>
      <c r="J209" s="69"/>
      <c r="K209" s="69"/>
      <c r="L209" s="70"/>
    </row>
    <row r="210" spans="2:12">
      <c r="B210" s="57" t="s">
        <v>70</v>
      </c>
      <c r="C210" s="58">
        <f t="shared" si="10"/>
        <v>3.3175000000000003</v>
      </c>
      <c r="D210" s="59">
        <f t="shared" si="13"/>
        <v>0.48750000000000027</v>
      </c>
      <c r="E210" s="59">
        <f t="shared" si="11"/>
        <v>7.3643413820198483E-2</v>
      </c>
      <c r="F210" s="59">
        <f t="shared" si="12"/>
        <v>1.2574632165781793E-4</v>
      </c>
      <c r="G210" s="69"/>
      <c r="H210" s="69"/>
      <c r="I210" s="69"/>
      <c r="J210" s="69"/>
      <c r="K210" s="69"/>
      <c r="L210" s="70"/>
    </row>
    <row r="211" spans="2:12" ht="16.2" thickBot="1">
      <c r="B211" s="71" t="s">
        <v>70</v>
      </c>
      <c r="C211" s="72">
        <f t="shared" si="10"/>
        <v>3.33</v>
      </c>
      <c r="D211" s="73">
        <f t="shared" si="13"/>
        <v>0.50000000000000022</v>
      </c>
      <c r="E211" s="73">
        <f t="shared" si="11"/>
        <v>6.5512697104693277E-2</v>
      </c>
      <c r="F211" s="73">
        <f t="shared" si="12"/>
        <v>1.0236608677915935E-4</v>
      </c>
      <c r="G211" s="74"/>
      <c r="H211" s="74"/>
      <c r="I211" s="74"/>
      <c r="J211" s="74"/>
      <c r="K211" s="74"/>
      <c r="L211" s="75"/>
    </row>
    <row r="212" spans="2:12">
      <c r="B212" s="78"/>
      <c r="C212" s="78"/>
      <c r="D212" s="78"/>
      <c r="E212" s="78"/>
      <c r="F212" s="78"/>
      <c r="G212" s="78"/>
      <c r="H212" s="78"/>
      <c r="I212" s="78"/>
      <c r="J212" s="78"/>
      <c r="K212" s="78"/>
      <c r="L212" s="78"/>
    </row>
  </sheetData>
  <mergeCells count="33">
    <mergeCell ref="B71:B72"/>
    <mergeCell ref="I49:J49"/>
    <mergeCell ref="B88:L88"/>
    <mergeCell ref="I44:J44"/>
    <mergeCell ref="I45:J45"/>
    <mergeCell ref="B75:B76"/>
    <mergeCell ref="B84:B85"/>
    <mergeCell ref="B60:F61"/>
    <mergeCell ref="B59:F59"/>
    <mergeCell ref="B2:M2"/>
    <mergeCell ref="E43:F56"/>
    <mergeCell ref="M14:M15"/>
    <mergeCell ref="H12:L12"/>
    <mergeCell ref="H16:L16"/>
    <mergeCell ref="H10:M10"/>
    <mergeCell ref="F6:G6"/>
    <mergeCell ref="F7:G7"/>
    <mergeCell ref="B10:F10"/>
    <mergeCell ref="I50:J50"/>
    <mergeCell ref="B4:M4"/>
    <mergeCell ref="B3:M3"/>
    <mergeCell ref="I43:J43"/>
    <mergeCell ref="E12:F12"/>
    <mergeCell ref="E20:E21"/>
    <mergeCell ref="F20:F21"/>
    <mergeCell ref="H14:L15"/>
    <mergeCell ref="H13:L13"/>
    <mergeCell ref="E16:F16"/>
    <mergeCell ref="I51:J52"/>
    <mergeCell ref="K51:K52"/>
    <mergeCell ref="I46:J46"/>
    <mergeCell ref="I47:J47"/>
    <mergeCell ref="I48:J48"/>
  </mergeCells>
  <phoneticPr fontId="5"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54</vt:i4>
      </vt:variant>
    </vt:vector>
  </HeadingPairs>
  <TitlesOfParts>
    <vt:vector size="57" baseType="lpstr">
      <vt:lpstr>License</vt:lpstr>
      <vt:lpstr>General Room</vt:lpstr>
      <vt:lpstr>Shipping Container</vt:lpstr>
      <vt:lpstr>'General Room'!ACHAeration</vt:lpstr>
      <vt:lpstr>ACHAeration</vt:lpstr>
      <vt:lpstr>'General Room'!ACHConditioning</vt:lpstr>
      <vt:lpstr>ACHConditioning</vt:lpstr>
      <vt:lpstr>'General Room'!ACHDwell</vt:lpstr>
      <vt:lpstr>ACHDwell</vt:lpstr>
      <vt:lpstr>'General Room'!ACHGassing</vt:lpstr>
      <vt:lpstr>ACHGassing</vt:lpstr>
      <vt:lpstr>'General Room'!Cinitial</vt:lpstr>
      <vt:lpstr>Cinitial</vt:lpstr>
      <vt:lpstr>'General Room'!CinitialAeration</vt:lpstr>
      <vt:lpstr>CinitialAeration</vt:lpstr>
      <vt:lpstr>'General Room'!CinitialAerationNoLoss</vt:lpstr>
      <vt:lpstr>CinitialAerationNoLoss</vt:lpstr>
      <vt:lpstr>'General Room'!CinitialDwell</vt:lpstr>
      <vt:lpstr>CinitialDwell</vt:lpstr>
      <vt:lpstr>'General Room'!CinitialDwellNoLoss</vt:lpstr>
      <vt:lpstr>CinitialDwellNoLoss</vt:lpstr>
      <vt:lpstr>'General Room'!CInject</vt:lpstr>
      <vt:lpstr>CInject</vt:lpstr>
      <vt:lpstr>'General Room'!CinjectDwell</vt:lpstr>
      <vt:lpstr>CinjectDwell</vt:lpstr>
      <vt:lpstr>'General Room'!CInjectGassing</vt:lpstr>
      <vt:lpstr>CInjectGassing</vt:lpstr>
      <vt:lpstr>'General Room'!DurationAeration</vt:lpstr>
      <vt:lpstr>DurationAeration</vt:lpstr>
      <vt:lpstr>'General Room'!DurationDwell</vt:lpstr>
      <vt:lpstr>DurationDwell</vt:lpstr>
      <vt:lpstr>'General Room'!DurationGas</vt:lpstr>
      <vt:lpstr>DurationGas</vt:lpstr>
      <vt:lpstr>'General Room'!EmissionDwell</vt:lpstr>
      <vt:lpstr>EmissionDwell</vt:lpstr>
      <vt:lpstr>'General Room'!EmissionGassing</vt:lpstr>
      <vt:lpstr>EmissionGassing</vt:lpstr>
      <vt:lpstr>'General Room'!InfiltrationRate</vt:lpstr>
      <vt:lpstr>InfiltrationRate</vt:lpstr>
      <vt:lpstr>'General Room'!QinjectDwell</vt:lpstr>
      <vt:lpstr>QinjectDwell</vt:lpstr>
      <vt:lpstr>'General Room'!QinjectGassing</vt:lpstr>
      <vt:lpstr>QinjectGassing</vt:lpstr>
      <vt:lpstr>'General Room'!QMechanicalAeration</vt:lpstr>
      <vt:lpstr>QMechanicalAeration</vt:lpstr>
      <vt:lpstr>'General Room'!QMechanicalDwell</vt:lpstr>
      <vt:lpstr>QMechanicalDwell</vt:lpstr>
      <vt:lpstr>'General Room'!QMechanicalGassing</vt:lpstr>
      <vt:lpstr>QMechanicalGassing</vt:lpstr>
      <vt:lpstr>'General Room'!TotalLossAeration</vt:lpstr>
      <vt:lpstr>TotalLossAeration</vt:lpstr>
      <vt:lpstr>'General Room'!TotalLossDwell</vt:lpstr>
      <vt:lpstr>TotalLossDwell</vt:lpstr>
      <vt:lpstr>'General Room'!TotalLossGassing</vt:lpstr>
      <vt:lpstr>TotalLossGassing</vt:lpstr>
      <vt:lpstr>'General Room'!volume</vt:lpstr>
      <vt:lpstr>volume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Poppendieck, Dustin (Fed)</cp:lastModifiedBy>
  <dcterms:created xsi:type="dcterms:W3CDTF">2020-04-01T22:48:13Z</dcterms:created>
  <dcterms:modified xsi:type="dcterms:W3CDTF">2020-06-03T23:09:29Z</dcterms:modified>
</cp:coreProperties>
</file>