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9D5BF26B-E702-48BE-ADBC-5F90F4ACA297}" xr6:coauthVersionLast="47" xr6:coauthVersionMax="47" xr10:uidLastSave="{00000000-0000-0000-0000-000000000000}"/>
  <bookViews>
    <workbookView xWindow="-108" yWindow="-108" windowWidth="23256" windowHeight="12456" xr2:uid="{2A04E83F-1420-46CA-8079-E0DFF40CDEA0}"/>
  </bookViews>
  <sheets>
    <sheet name="Overview" sheetId="5" r:id="rId1"/>
    <sheet name="Control" sheetId="1" r:id="rId2"/>
    <sheet name="CapEx &amp; Depr Schedule" sheetId="4" r:id="rId3"/>
    <sheet name="Annual Model" sheetId="2" r:id="rId4"/>
  </sheets>
  <definedNames>
    <definedName name="__123Graph_APULL_CASE_1" hidden="1">#REF!</definedName>
    <definedName name="__123Graph_XPULL_CASE_1" hidden="1">#REF!</definedName>
    <definedName name="_1__123Graph_ACHART_1" hidden="1">#REF!</definedName>
    <definedName name="_10__123Graph_XCHART_4" hidden="1">#REF!</definedName>
    <definedName name="_11__123Graph_XCHART_5" hidden="1">#REF!</definedName>
    <definedName name="_12__123Graph_XCHART_6" hidden="1">#REF!</definedName>
    <definedName name="_2__123Graph_ACHART_2" hidden="1">#REF!</definedName>
    <definedName name="_3__123Graph_ACHART_3" hidden="1">#REF!</definedName>
    <definedName name="_4__123Graph_ACHART_4" hidden="1">#REF!</definedName>
    <definedName name="_5__123Graph_ACHART_5" hidden="1">#REF!</definedName>
    <definedName name="_6__123Graph_ACHART_6" hidden="1">#REF!</definedName>
    <definedName name="_7__123Graph_XCHART_1" hidden="1">#REF!</definedName>
    <definedName name="_8__123Graph_XCHART_2" hidden="1">#REF!</definedName>
    <definedName name="_9__123Graph_XCHART_3" hidden="1">#REF!</definedName>
    <definedName name="_bdm.055dc4896fdd400c97f48bac05f14793.edm" localSheetId="1" hidden="1">Control!#REF!</definedName>
    <definedName name="_bdm.4323230264e14a159411be0855e0a05d.edm" localSheetId="1" hidden="1">Control!#REF!</definedName>
    <definedName name="_bdm.6b830a572a914ddea465bc939d324dc7.edm" hidden="1">Control!$1:$1048576</definedName>
    <definedName name="_bdm.d2989575d99b4ad685e02997c68e5cf9.edm" localSheetId="1" hidden="1">Control!#REF!</definedName>
    <definedName name="_bdm.e7736999ecf34a9d88d478bc0c81a0ef.edm" localSheetId="1" hidden="1">Control!#REF!</definedName>
    <definedName name="_bdm.f2a585d5595a4fc8830e6b17ea715af5.edm" localSheetId="1" hidden="1">Control!#REF!</definedName>
    <definedName name="_Fill" hidden="1">#REF!</definedName>
    <definedName name="_xlnm._FilterDatabase" localSheetId="1" hidden="1">Control!#REF!</definedName>
    <definedName name="_Table2_In1" hidden="1">#REF!</definedName>
    <definedName name="CIQWBGuid" hidden="1">"5850658a-f160-4e02-90b4-55b603cd0aa0"</definedName>
    <definedName name="CIQWBInfo" hidden="1">"{ ""CIQVersion"":""9.49.2423.4439""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44868.5865277778</definedName>
    <definedName name="IQ_QTD" hidden="1">750000</definedName>
    <definedName name="IQ_TODAY" hidden="1">0</definedName>
    <definedName name="IQ_YTDMONTH" hidden="1">130000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Pal_Workbook_GUID" hidden="1">"ICTVASY1R5KBNKB3C1QFHNBV"</definedName>
    <definedName name="_xlnm.Print_Area" localSheetId="1">Control!$A$1:$X$91</definedName>
    <definedName name="_xlnm.Print_Area" localSheetId="0">Overview!$A$1:$F$22</definedName>
    <definedName name="SAPBEXrevision" hidden="1">1</definedName>
    <definedName name="SAPBEXsysID" hidden="1">"PBW"</definedName>
    <definedName name="SAPBEXwbID" hidden="1">"3RJONF2IVG7YVFZQS0VHFJV5J"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9" i="2" l="1"/>
  <c r="F139" i="2" s="1"/>
  <c r="G139" i="2" s="1"/>
  <c r="H139" i="2" s="1"/>
  <c r="I139" i="2" s="1"/>
  <c r="J139" i="2" s="1"/>
  <c r="K139" i="2" s="1"/>
  <c r="L139" i="2" s="1"/>
  <c r="M139" i="2" s="1"/>
  <c r="N139" i="2" s="1"/>
  <c r="O139" i="2" s="1"/>
  <c r="P139" i="2" s="1"/>
  <c r="Q139" i="2" s="1"/>
  <c r="R139" i="2" s="1"/>
  <c r="S139" i="2" s="1"/>
  <c r="T139" i="2" s="1"/>
  <c r="U139" i="2" s="1"/>
  <c r="V139" i="2" s="1"/>
  <c r="W139" i="2" s="1"/>
  <c r="E108" i="2"/>
  <c r="F108" i="2" s="1"/>
  <c r="E72" i="2"/>
  <c r="F72" i="2" s="1"/>
  <c r="W95" i="2" l="1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D163" i="2"/>
  <c r="D160" i="2"/>
  <c r="D154" i="2"/>
  <c r="D143" i="2"/>
  <c r="X76" i="1"/>
  <c r="X75" i="1" l="1"/>
  <c r="E69" i="1"/>
  <c r="E68" i="1"/>
  <c r="F150" i="2" l="1"/>
  <c r="F123" i="2" s="1"/>
  <c r="R150" i="2"/>
  <c r="R123" i="2" s="1"/>
  <c r="J149" i="2"/>
  <c r="J121" i="2" s="1"/>
  <c r="V149" i="2"/>
  <c r="V121" i="2" s="1"/>
  <c r="D150" i="2"/>
  <c r="D123" i="2" s="1"/>
  <c r="E149" i="2"/>
  <c r="E121" i="2" s="1"/>
  <c r="N150" i="2"/>
  <c r="N123" i="2" s="1"/>
  <c r="R149" i="2"/>
  <c r="R121" i="2" s="1"/>
  <c r="P150" i="2"/>
  <c r="P123" i="2" s="1"/>
  <c r="T149" i="2"/>
  <c r="T121" i="2" s="1"/>
  <c r="E150" i="2"/>
  <c r="E123" i="2" s="1"/>
  <c r="I149" i="2"/>
  <c r="I121" i="2" s="1"/>
  <c r="G150" i="2"/>
  <c r="G123" i="2" s="1"/>
  <c r="S150" i="2"/>
  <c r="S123" i="2" s="1"/>
  <c r="K149" i="2"/>
  <c r="K121" i="2" s="1"/>
  <c r="W149" i="2"/>
  <c r="W121" i="2" s="1"/>
  <c r="H150" i="2"/>
  <c r="H123" i="2" s="1"/>
  <c r="T150" i="2"/>
  <c r="T123" i="2" s="1"/>
  <c r="L149" i="2"/>
  <c r="L121" i="2" s="1"/>
  <c r="D149" i="2"/>
  <c r="I150" i="2"/>
  <c r="I123" i="2" s="1"/>
  <c r="U150" i="2"/>
  <c r="U123" i="2" s="1"/>
  <c r="M149" i="2"/>
  <c r="M121" i="2" s="1"/>
  <c r="J150" i="2"/>
  <c r="J123" i="2" s="1"/>
  <c r="V150" i="2"/>
  <c r="V123" i="2" s="1"/>
  <c r="N149" i="2"/>
  <c r="N121" i="2" s="1"/>
  <c r="K150" i="2"/>
  <c r="K123" i="2" s="1"/>
  <c r="W150" i="2"/>
  <c r="W123" i="2" s="1"/>
  <c r="O149" i="2"/>
  <c r="O121" i="2" s="1"/>
  <c r="L150" i="2"/>
  <c r="L123" i="2" s="1"/>
  <c r="P149" i="2"/>
  <c r="P121" i="2" s="1"/>
  <c r="M150" i="2"/>
  <c r="M123" i="2" s="1"/>
  <c r="Q149" i="2"/>
  <c r="Q121" i="2" s="1"/>
  <c r="F149" i="2"/>
  <c r="F121" i="2" s="1"/>
  <c r="O150" i="2"/>
  <c r="O123" i="2" s="1"/>
  <c r="G149" i="2"/>
  <c r="G121" i="2" s="1"/>
  <c r="S149" i="2"/>
  <c r="S121" i="2" s="1"/>
  <c r="H149" i="2"/>
  <c r="H121" i="2" s="1"/>
  <c r="Q150" i="2"/>
  <c r="Q123" i="2" s="1"/>
  <c r="U149" i="2"/>
  <c r="U121" i="2" s="1"/>
  <c r="D121" i="2" l="1"/>
  <c r="D155" i="2"/>
  <c r="D151" i="2"/>
  <c r="D162" i="2" l="1"/>
  <c r="D56" i="2" s="1"/>
  <c r="E148" i="2"/>
  <c r="E151" i="2" s="1"/>
  <c r="E162" i="2" l="1"/>
  <c r="E56" i="2" s="1"/>
  <c r="F148" i="2"/>
  <c r="F151" i="2" s="1"/>
  <c r="F162" i="2" l="1"/>
  <c r="F56" i="2" s="1"/>
  <c r="G148" i="2"/>
  <c r="G151" i="2" s="1"/>
  <c r="G162" i="2" s="1"/>
  <c r="G56" i="2" s="1"/>
  <c r="H148" i="2" l="1"/>
  <c r="H151" i="2" s="1"/>
  <c r="H162" i="2" s="1"/>
  <c r="H56" i="2" s="1"/>
  <c r="I148" i="2" l="1"/>
  <c r="I151" i="2" l="1"/>
  <c r="I162" i="2" s="1"/>
  <c r="I56" i="2" s="1"/>
  <c r="J148" i="2" l="1"/>
  <c r="J151" i="2" l="1"/>
  <c r="J162" i="2" s="1"/>
  <c r="J56" i="2" s="1"/>
  <c r="K148" i="2" l="1"/>
  <c r="K151" i="2" l="1"/>
  <c r="K162" i="2" s="1"/>
  <c r="K56" i="2" s="1"/>
  <c r="L148" i="2" l="1"/>
  <c r="L151" i="2" l="1"/>
  <c r="L162" i="2" s="1"/>
  <c r="L56" i="2" s="1"/>
  <c r="M148" i="2" l="1"/>
  <c r="M151" i="2" l="1"/>
  <c r="M162" i="2" s="1"/>
  <c r="M56" i="2" s="1"/>
  <c r="N148" i="2" l="1"/>
  <c r="N151" i="2" l="1"/>
  <c r="N162" i="2" s="1"/>
  <c r="N56" i="2" s="1"/>
  <c r="O148" i="2" l="1"/>
  <c r="O151" i="2" l="1"/>
  <c r="O162" i="2" s="1"/>
  <c r="O56" i="2" s="1"/>
  <c r="P148" i="2" l="1"/>
  <c r="P151" i="2" l="1"/>
  <c r="P162" i="2" s="1"/>
  <c r="P56" i="2" s="1"/>
  <c r="Q148" i="2" l="1"/>
  <c r="Q151" i="2" l="1"/>
  <c r="Q162" i="2" s="1"/>
  <c r="Q56" i="2" s="1"/>
  <c r="R148" i="2" l="1"/>
  <c r="R151" i="2" l="1"/>
  <c r="R162" i="2" s="1"/>
  <c r="R56" i="2" s="1"/>
  <c r="S148" i="2" l="1"/>
  <c r="S151" i="2" l="1"/>
  <c r="S162" i="2" s="1"/>
  <c r="S56" i="2" s="1"/>
  <c r="T148" i="2" l="1"/>
  <c r="T151" i="2" l="1"/>
  <c r="T162" i="2" s="1"/>
  <c r="T56" i="2" s="1"/>
  <c r="U148" i="2" l="1"/>
  <c r="U151" i="2" l="1"/>
  <c r="U162" i="2" s="1"/>
  <c r="U56" i="2" s="1"/>
  <c r="V148" i="2" l="1"/>
  <c r="V151" i="2" l="1"/>
  <c r="V162" i="2" s="1"/>
  <c r="V56" i="2" s="1"/>
  <c r="W148" i="2" l="1"/>
  <c r="W151" i="2" l="1"/>
  <c r="W162" i="2" s="1"/>
  <c r="W56" i="2" s="1"/>
  <c r="E144" i="2" l="1"/>
  <c r="E156" i="2" s="1"/>
  <c r="D95" i="2" s="1"/>
  <c r="F144" i="2"/>
  <c r="G144" i="2"/>
  <c r="H144" i="2"/>
  <c r="I144" i="2"/>
  <c r="J144" i="2"/>
  <c r="J156" i="2" s="1"/>
  <c r="I95" i="2" s="1"/>
  <c r="K144" i="2"/>
  <c r="K156" i="2" s="1"/>
  <c r="J95" i="2" s="1"/>
  <c r="L144" i="2"/>
  <c r="L156" i="2" s="1"/>
  <c r="K95" i="2" s="1"/>
  <c r="M144" i="2"/>
  <c r="M156" i="2" s="1"/>
  <c r="L95" i="2" s="1"/>
  <c r="N144" i="2"/>
  <c r="N156" i="2" s="1"/>
  <c r="M95" i="2" s="1"/>
  <c r="O144" i="2"/>
  <c r="O156" i="2" s="1"/>
  <c r="N95" i="2" s="1"/>
  <c r="P144" i="2"/>
  <c r="P156" i="2" s="1"/>
  <c r="O95" i="2" s="1"/>
  <c r="Q144" i="2"/>
  <c r="R144" i="2"/>
  <c r="S144" i="2"/>
  <c r="T144" i="2"/>
  <c r="U144" i="2"/>
  <c r="V144" i="2"/>
  <c r="W144" i="2"/>
  <c r="D144" i="2"/>
  <c r="D156" i="2" s="1"/>
  <c r="E143" i="2"/>
  <c r="E155" i="2" s="1"/>
  <c r="F143" i="2"/>
  <c r="F155" i="2" s="1"/>
  <c r="G143" i="2"/>
  <c r="G155" i="2" s="1"/>
  <c r="H143" i="2"/>
  <c r="H155" i="2" s="1"/>
  <c r="I143" i="2"/>
  <c r="I155" i="2" s="1"/>
  <c r="J143" i="2"/>
  <c r="J155" i="2" s="1"/>
  <c r="K143" i="2"/>
  <c r="K155" i="2" s="1"/>
  <c r="L143" i="2"/>
  <c r="L155" i="2" s="1"/>
  <c r="M143" i="2"/>
  <c r="M155" i="2" s="1"/>
  <c r="N143" i="2"/>
  <c r="N155" i="2" s="1"/>
  <c r="O143" i="2"/>
  <c r="O155" i="2" s="1"/>
  <c r="P143" i="2"/>
  <c r="P155" i="2" s="1"/>
  <c r="Q143" i="2"/>
  <c r="Q155" i="2" s="1"/>
  <c r="R143" i="2"/>
  <c r="R155" i="2" s="1"/>
  <c r="S143" i="2"/>
  <c r="S155" i="2" s="1"/>
  <c r="T143" i="2"/>
  <c r="T155" i="2" s="1"/>
  <c r="U143" i="2"/>
  <c r="U155" i="2" s="1"/>
  <c r="V143" i="2"/>
  <c r="V155" i="2" s="1"/>
  <c r="W143" i="2"/>
  <c r="W155" i="2" s="1"/>
  <c r="X85" i="1"/>
  <c r="X84" i="1"/>
  <c r="E83" i="1"/>
  <c r="F83" i="1" s="1"/>
  <c r="G83" i="1" s="1"/>
  <c r="H83" i="1" s="1"/>
  <c r="I83" i="1" s="1"/>
  <c r="J83" i="1" s="1"/>
  <c r="K83" i="1" s="1"/>
  <c r="L83" i="1" s="1"/>
  <c r="M83" i="1" s="1"/>
  <c r="N83" i="1" s="1"/>
  <c r="O83" i="1" s="1"/>
  <c r="P83" i="1" s="1"/>
  <c r="Q83" i="1" s="1"/>
  <c r="R83" i="1" s="1"/>
  <c r="S83" i="1" s="1"/>
  <c r="T83" i="1" s="1"/>
  <c r="U83" i="1" s="1"/>
  <c r="V83" i="1" s="1"/>
  <c r="W83" i="1" s="1"/>
  <c r="W156" i="2" l="1"/>
  <c r="V95" i="2" s="1"/>
  <c r="V156" i="2"/>
  <c r="U95" i="2" s="1"/>
  <c r="U156" i="2"/>
  <c r="T95" i="2" s="1"/>
  <c r="I156" i="2"/>
  <c r="H95" i="2" s="1"/>
  <c r="T156" i="2"/>
  <c r="S95" i="2" s="1"/>
  <c r="H156" i="2"/>
  <c r="G95" i="2" s="1"/>
  <c r="S156" i="2"/>
  <c r="R95" i="2" s="1"/>
  <c r="G156" i="2"/>
  <c r="F95" i="2" s="1"/>
  <c r="R156" i="2"/>
  <c r="Q95" i="2"/>
  <c r="F156" i="2"/>
  <c r="E95" i="2"/>
  <c r="Q156" i="2"/>
  <c r="P95" i="2" s="1"/>
  <c r="G5" i="4"/>
  <c r="X77" i="1" l="1"/>
  <c r="X74" i="1"/>
  <c r="X56" i="1" l="1"/>
  <c r="X57" i="1"/>
  <c r="X58" i="1"/>
  <c r="X59" i="1"/>
  <c r="X60" i="1"/>
  <c r="X55" i="1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E64" i="1"/>
  <c r="F64" i="1" s="1"/>
  <c r="G64" i="1" s="1"/>
  <c r="H64" i="1" s="1"/>
  <c r="I64" i="1" s="1"/>
  <c r="J64" i="1" s="1"/>
  <c r="K64" i="1" s="1"/>
  <c r="L64" i="1" s="1"/>
  <c r="M64" i="1" s="1"/>
  <c r="N64" i="1" s="1"/>
  <c r="O64" i="1" s="1"/>
  <c r="P64" i="1" s="1"/>
  <c r="Q64" i="1" s="1"/>
  <c r="R64" i="1" s="1"/>
  <c r="S64" i="1" s="1"/>
  <c r="T64" i="1" s="1"/>
  <c r="U64" i="1" s="1"/>
  <c r="V64" i="1" s="1"/>
  <c r="W64" i="1" s="1"/>
  <c r="D5" i="2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D26" i="2"/>
  <c r="E26" i="2" s="1"/>
  <c r="F26" i="2" s="1"/>
  <c r="G26" i="2" s="1"/>
  <c r="H26" i="2" s="1"/>
  <c r="I26" i="2" s="1"/>
  <c r="J26" i="2" s="1"/>
  <c r="K26" i="2" s="1"/>
  <c r="L26" i="2" s="1"/>
  <c r="M26" i="2" s="1"/>
  <c r="N26" i="2" s="1"/>
  <c r="O26" i="2" s="1"/>
  <c r="P26" i="2" s="1"/>
  <c r="Q26" i="2" s="1"/>
  <c r="R26" i="2" s="1"/>
  <c r="S26" i="2" s="1"/>
  <c r="T26" i="2" s="1"/>
  <c r="U26" i="2" s="1"/>
  <c r="V26" i="2" s="1"/>
  <c r="W26" i="2" s="1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D12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D11" i="2"/>
  <c r="D60" i="2" l="1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Z30" i="4" l="1"/>
  <c r="B138" i="4"/>
  <c r="B139" i="4" s="1"/>
  <c r="H139" i="4" s="1"/>
  <c r="G136" i="4"/>
  <c r="G112" i="4"/>
  <c r="G88" i="4"/>
  <c r="G64" i="4"/>
  <c r="G40" i="4"/>
  <c r="E19" i="4"/>
  <c r="E20" i="4"/>
  <c r="E21" i="4"/>
  <c r="E22" i="4"/>
  <c r="E23" i="4"/>
  <c r="E24" i="4"/>
  <c r="C17" i="4"/>
  <c r="E73" i="1"/>
  <c r="F73" i="1" s="1"/>
  <c r="G73" i="1" s="1"/>
  <c r="H73" i="1" s="1"/>
  <c r="I73" i="1" s="1"/>
  <c r="J73" i="1" s="1"/>
  <c r="K73" i="1" s="1"/>
  <c r="L73" i="1" s="1"/>
  <c r="M73" i="1" s="1"/>
  <c r="N73" i="1" s="1"/>
  <c r="O73" i="1" s="1"/>
  <c r="P73" i="1" s="1"/>
  <c r="Q73" i="1" s="1"/>
  <c r="R73" i="1" s="1"/>
  <c r="S73" i="1" s="1"/>
  <c r="T73" i="1" s="1"/>
  <c r="U73" i="1" s="1"/>
  <c r="V73" i="1" s="1"/>
  <c r="W73" i="1" s="1"/>
  <c r="E54" i="1"/>
  <c r="F54" i="1" s="1"/>
  <c r="G54" i="1" s="1"/>
  <c r="H54" i="1" s="1"/>
  <c r="I54" i="1" s="1"/>
  <c r="J54" i="1" s="1"/>
  <c r="K54" i="1" s="1"/>
  <c r="L54" i="1" s="1"/>
  <c r="M54" i="1" s="1"/>
  <c r="N54" i="1" s="1"/>
  <c r="O54" i="1" s="1"/>
  <c r="P54" i="1" s="1"/>
  <c r="Q54" i="1" s="1"/>
  <c r="R54" i="1" s="1"/>
  <c r="S54" i="1" s="1"/>
  <c r="T54" i="1" s="1"/>
  <c r="U54" i="1" s="1"/>
  <c r="V54" i="1" s="1"/>
  <c r="W54" i="1" s="1"/>
  <c r="D52" i="1"/>
  <c r="D70" i="1" s="1"/>
  <c r="E34" i="1"/>
  <c r="F34" i="1" s="1"/>
  <c r="G34" i="1" s="1"/>
  <c r="H34" i="1" s="1"/>
  <c r="I34" i="1" s="1"/>
  <c r="J34" i="1" s="1"/>
  <c r="K34" i="1" s="1"/>
  <c r="L34" i="1" s="1"/>
  <c r="M34" i="1" s="1"/>
  <c r="N34" i="1" s="1"/>
  <c r="O34" i="1" s="1"/>
  <c r="P34" i="1" s="1"/>
  <c r="Q34" i="1" s="1"/>
  <c r="R34" i="1" s="1"/>
  <c r="S34" i="1" s="1"/>
  <c r="T34" i="1" s="1"/>
  <c r="U34" i="1" s="1"/>
  <c r="V34" i="1" s="1"/>
  <c r="W34" i="1" s="1"/>
  <c r="E28" i="1"/>
  <c r="F28" i="1" s="1"/>
  <c r="G28" i="1" s="1"/>
  <c r="H28" i="1" s="1"/>
  <c r="I28" i="1" s="1"/>
  <c r="J28" i="1" s="1"/>
  <c r="K28" i="1" s="1"/>
  <c r="L28" i="1" s="1"/>
  <c r="M28" i="1" s="1"/>
  <c r="N28" i="1" s="1"/>
  <c r="O28" i="1" s="1"/>
  <c r="P28" i="1" s="1"/>
  <c r="Q28" i="1" s="1"/>
  <c r="R28" i="1" s="1"/>
  <c r="S28" i="1" s="1"/>
  <c r="T28" i="1" s="1"/>
  <c r="U28" i="1" s="1"/>
  <c r="V28" i="1" s="1"/>
  <c r="W28" i="1" s="1"/>
  <c r="E24" i="1"/>
  <c r="F24" i="1" s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4" i="1" s="1"/>
  <c r="W24" i="1" s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T11" i="1" s="1"/>
  <c r="U11" i="1" s="1"/>
  <c r="V11" i="1" s="1"/>
  <c r="W11" i="1" s="1"/>
  <c r="G139" i="4" l="1"/>
  <c r="G138" i="4"/>
  <c r="P24" i="4"/>
  <c r="P34" i="4" s="1"/>
  <c r="K59" i="2"/>
  <c r="W59" i="2"/>
  <c r="L59" i="2"/>
  <c r="D59" i="2"/>
  <c r="M59" i="2"/>
  <c r="S59" i="2"/>
  <c r="N59" i="2"/>
  <c r="O59" i="2"/>
  <c r="G59" i="2"/>
  <c r="T59" i="2"/>
  <c r="U59" i="2"/>
  <c r="P59" i="2"/>
  <c r="E59" i="2"/>
  <c r="Q59" i="2"/>
  <c r="F59" i="2"/>
  <c r="R59" i="2"/>
  <c r="H59" i="2"/>
  <c r="I59" i="2"/>
  <c r="J59" i="2"/>
  <c r="V59" i="2"/>
  <c r="H24" i="4"/>
  <c r="H34" i="4" s="1"/>
  <c r="R29" i="4"/>
  <c r="X30" i="4"/>
  <c r="L30" i="4"/>
  <c r="V30" i="4"/>
  <c r="J20" i="4"/>
  <c r="K20" i="4"/>
  <c r="P19" i="4"/>
  <c r="V20" i="4"/>
  <c r="K23" i="4"/>
  <c r="K33" i="4" s="1"/>
  <c r="O30" i="4"/>
  <c r="O29" i="4"/>
  <c r="S29" i="4"/>
  <c r="H29" i="4"/>
  <c r="I22" i="4"/>
  <c r="I32" i="4" s="1"/>
  <c r="N23" i="4"/>
  <c r="N33" i="4" s="1"/>
  <c r="Z23" i="4"/>
  <c r="Z33" i="4" s="1"/>
  <c r="Y29" i="4"/>
  <c r="M29" i="4"/>
  <c r="N30" i="4"/>
  <c r="J22" i="4"/>
  <c r="J32" i="4" s="1"/>
  <c r="O24" i="4"/>
  <c r="O34" i="4" s="1"/>
  <c r="X29" i="4"/>
  <c r="Q29" i="4"/>
  <c r="W20" i="4"/>
  <c r="W30" i="4"/>
  <c r="P29" i="4"/>
  <c r="L29" i="4"/>
  <c r="H22" i="4"/>
  <c r="H32" i="4" s="1"/>
  <c r="Y23" i="4"/>
  <c r="Y33" i="4" s="1"/>
  <c r="U21" i="4"/>
  <c r="U31" i="4" s="1"/>
  <c r="N21" i="4"/>
  <c r="N31" i="4" s="1"/>
  <c r="B140" i="4"/>
  <c r="I20" i="4"/>
  <c r="J30" i="4" s="1"/>
  <c r="U30" i="4"/>
  <c r="M21" i="4"/>
  <c r="M31" i="4" s="1"/>
  <c r="Y21" i="4"/>
  <c r="Y31" i="4" s="1"/>
  <c r="Q22" i="4"/>
  <c r="Q32" i="4" s="1"/>
  <c r="N24" i="4"/>
  <c r="N34" i="4" s="1"/>
  <c r="I29" i="4"/>
  <c r="R30" i="4"/>
  <c r="T29" i="4"/>
  <c r="P22" i="4"/>
  <c r="P32" i="4" s="1"/>
  <c r="Y30" i="4"/>
  <c r="K29" i="4"/>
  <c r="V29" i="4"/>
  <c r="V21" i="4"/>
  <c r="V31" i="4" s="1"/>
  <c r="X20" i="4"/>
  <c r="M23" i="4"/>
  <c r="M33" i="4" s="1"/>
  <c r="L23" i="4"/>
  <c r="L33" i="4" s="1"/>
  <c r="W29" i="4"/>
  <c r="U29" i="4"/>
  <c r="G20" i="4"/>
  <c r="S30" i="4"/>
  <c r="K21" i="4"/>
  <c r="K31" i="4" s="1"/>
  <c r="W21" i="4"/>
  <c r="W31" i="4" s="1"/>
  <c r="H23" i="4"/>
  <c r="H33" i="4" s="1"/>
  <c r="T23" i="4"/>
  <c r="T33" i="4" s="1"/>
  <c r="L19" i="4"/>
  <c r="P30" i="4"/>
  <c r="H20" i="4"/>
  <c r="T30" i="4"/>
  <c r="L21" i="4"/>
  <c r="L31" i="4" s="1"/>
  <c r="X21" i="4"/>
  <c r="X31" i="4" s="1"/>
  <c r="I23" i="4"/>
  <c r="I33" i="4" s="1"/>
  <c r="U23" i="4"/>
  <c r="U33" i="4" s="1"/>
  <c r="Y24" i="4"/>
  <c r="Y34" i="4" s="1"/>
  <c r="M30" i="4"/>
  <c r="R19" i="4"/>
  <c r="Z21" i="4"/>
  <c r="Z31" i="4" s="1"/>
  <c r="R22" i="4"/>
  <c r="R32" i="4" s="1"/>
  <c r="W23" i="4"/>
  <c r="W33" i="4" s="1"/>
  <c r="G23" i="4"/>
  <c r="V23" i="4"/>
  <c r="V33" i="4" s="1"/>
  <c r="S22" i="4"/>
  <c r="S32" i="4" s="1"/>
  <c r="X23" i="4"/>
  <c r="X33" i="4" s="1"/>
  <c r="O23" i="4"/>
  <c r="O33" i="4" s="1"/>
  <c r="U20" i="4"/>
  <c r="J23" i="4"/>
  <c r="J33" i="4" s="1"/>
  <c r="Z24" i="4"/>
  <c r="Z34" i="4" s="1"/>
  <c r="X19" i="4"/>
  <c r="Q21" i="4"/>
  <c r="Q31" i="4" s="1"/>
  <c r="J19" i="4"/>
  <c r="P21" i="4"/>
  <c r="P31" i="4" s="1"/>
  <c r="T20" i="4"/>
  <c r="V19" i="4"/>
  <c r="I19" i="4"/>
  <c r="O22" i="4"/>
  <c r="O32" i="4" s="1"/>
  <c r="O21" i="4"/>
  <c r="O31" i="4" s="1"/>
  <c r="S20" i="4"/>
  <c r="U19" i="4"/>
  <c r="H19" i="4"/>
  <c r="R20" i="4"/>
  <c r="T19" i="4"/>
  <c r="Q20" i="4"/>
  <c r="S19" i="4"/>
  <c r="I30" i="4"/>
  <c r="L20" i="4"/>
  <c r="H30" i="4"/>
  <c r="Q19" i="4"/>
  <c r="J29" i="4"/>
  <c r="V22" i="4"/>
  <c r="V32" i="4" s="1"/>
  <c r="J21" i="4"/>
  <c r="J31" i="4" s="1"/>
  <c r="T24" i="4"/>
  <c r="T34" i="4" s="1"/>
  <c r="U22" i="4"/>
  <c r="U32" i="4" s="1"/>
  <c r="I21" i="4"/>
  <c r="I31" i="4" s="1"/>
  <c r="O19" i="4"/>
  <c r="Q30" i="4"/>
  <c r="M20" i="4"/>
  <c r="Y20" i="4"/>
  <c r="R21" i="4"/>
  <c r="R31" i="4" s="1"/>
  <c r="G24" i="4"/>
  <c r="J24" i="4"/>
  <c r="J34" i="4" s="1"/>
  <c r="S24" i="4"/>
  <c r="S34" i="4" s="1"/>
  <c r="T22" i="4"/>
  <c r="T32" i="4" s="1"/>
  <c r="N19" i="4"/>
  <c r="O20" i="4"/>
  <c r="G21" i="4"/>
  <c r="S21" i="4"/>
  <c r="S31" i="4" s="1"/>
  <c r="K22" i="4"/>
  <c r="K32" i="4" s="1"/>
  <c r="W22" i="4"/>
  <c r="W32" i="4" s="1"/>
  <c r="P23" i="4"/>
  <c r="P33" i="4" s="1"/>
  <c r="R23" i="4"/>
  <c r="R33" i="4" s="1"/>
  <c r="R24" i="4"/>
  <c r="R34" i="4" s="1"/>
  <c r="Z19" i="4"/>
  <c r="M19" i="4"/>
  <c r="W19" i="4"/>
  <c r="K19" i="4"/>
  <c r="P20" i="4"/>
  <c r="H21" i="4"/>
  <c r="H31" i="4" s="1"/>
  <c r="T21" i="4"/>
  <c r="T31" i="4" s="1"/>
  <c r="L22" i="4"/>
  <c r="L32" i="4" s="1"/>
  <c r="X22" i="4"/>
  <c r="X32" i="4" s="1"/>
  <c r="Q23" i="4"/>
  <c r="Q33" i="4" s="1"/>
  <c r="I24" i="4"/>
  <c r="I34" i="4" s="1"/>
  <c r="U24" i="4"/>
  <c r="U34" i="4" s="1"/>
  <c r="M22" i="4"/>
  <c r="M32" i="4" s="1"/>
  <c r="Q24" i="4"/>
  <c r="Q34" i="4" s="1"/>
  <c r="Y19" i="4"/>
  <c r="X24" i="4"/>
  <c r="X34" i="4" s="1"/>
  <c r="L24" i="4"/>
  <c r="L34" i="4" s="1"/>
  <c r="S23" i="4"/>
  <c r="S33" i="4" s="1"/>
  <c r="Z22" i="4"/>
  <c r="Z32" i="4" s="1"/>
  <c r="N22" i="4"/>
  <c r="N32" i="4" s="1"/>
  <c r="M24" i="4"/>
  <c r="M34" i="4" s="1"/>
  <c r="W24" i="4"/>
  <c r="W34" i="4" s="1"/>
  <c r="K24" i="4"/>
  <c r="K34" i="4" s="1"/>
  <c r="Y22" i="4"/>
  <c r="Y32" i="4" s="1"/>
  <c r="V24" i="4"/>
  <c r="V34" i="4" s="1"/>
  <c r="Z20" i="4"/>
  <c r="N20" i="4"/>
  <c r="Z29" i="4"/>
  <c r="N29" i="4"/>
  <c r="G22" i="4"/>
  <c r="G19" i="4"/>
  <c r="E10" i="4"/>
  <c r="E11" i="4"/>
  <c r="H140" i="4" l="1"/>
  <c r="I140" i="4"/>
  <c r="G140" i="4"/>
  <c r="G32" i="4"/>
  <c r="C89" i="4" s="1" a="1"/>
  <c r="V83" i="2"/>
  <c r="D83" i="2"/>
  <c r="P83" i="2"/>
  <c r="M83" i="2"/>
  <c r="U83" i="2"/>
  <c r="N83" i="2"/>
  <c r="K83" i="2"/>
  <c r="E83" i="2"/>
  <c r="G83" i="2"/>
  <c r="Q83" i="2"/>
  <c r="I83" i="2"/>
  <c r="J83" i="2"/>
  <c r="R83" i="2"/>
  <c r="H83" i="2"/>
  <c r="W83" i="2"/>
  <c r="O83" i="2"/>
  <c r="S83" i="2"/>
  <c r="T83" i="2"/>
  <c r="F83" i="2"/>
  <c r="L83" i="2"/>
  <c r="G33" i="4"/>
  <c r="C113" i="4" s="1" a="1"/>
  <c r="O84" i="2"/>
  <c r="S84" i="2"/>
  <c r="N84" i="2"/>
  <c r="V84" i="2"/>
  <c r="F84" i="2"/>
  <c r="E84" i="2"/>
  <c r="T84" i="2"/>
  <c r="I84" i="2"/>
  <c r="P84" i="2"/>
  <c r="D84" i="2"/>
  <c r="J84" i="2"/>
  <c r="K84" i="2"/>
  <c r="G84" i="2"/>
  <c r="Q84" i="2"/>
  <c r="M84" i="2"/>
  <c r="L84" i="2"/>
  <c r="R84" i="2"/>
  <c r="W84" i="2"/>
  <c r="H84" i="2"/>
  <c r="U84" i="2"/>
  <c r="M80" i="2"/>
  <c r="W80" i="2"/>
  <c r="I80" i="2"/>
  <c r="R80" i="2"/>
  <c r="H80" i="2"/>
  <c r="T80" i="2"/>
  <c r="V80" i="2"/>
  <c r="U80" i="2"/>
  <c r="K80" i="2"/>
  <c r="F80" i="2"/>
  <c r="G80" i="2"/>
  <c r="O80" i="2"/>
  <c r="E80" i="2"/>
  <c r="P80" i="2"/>
  <c r="L80" i="2"/>
  <c r="D80" i="2"/>
  <c r="S80" i="2"/>
  <c r="Q80" i="2"/>
  <c r="N80" i="2"/>
  <c r="J80" i="2"/>
  <c r="G31" i="4"/>
  <c r="C65" i="4" s="1" a="1"/>
  <c r="H82" i="2"/>
  <c r="P82" i="2"/>
  <c r="R82" i="2"/>
  <c r="T82" i="2"/>
  <c r="O82" i="2"/>
  <c r="I82" i="2"/>
  <c r="D82" i="2"/>
  <c r="J82" i="2"/>
  <c r="F82" i="2"/>
  <c r="V82" i="2"/>
  <c r="W82" i="2"/>
  <c r="U82" i="2"/>
  <c r="K82" i="2"/>
  <c r="L82" i="2"/>
  <c r="Q82" i="2"/>
  <c r="G82" i="2"/>
  <c r="M82" i="2"/>
  <c r="N82" i="2"/>
  <c r="S82" i="2"/>
  <c r="E82" i="2"/>
  <c r="G30" i="4"/>
  <c r="T81" i="2"/>
  <c r="U81" i="2"/>
  <c r="G81" i="2"/>
  <c r="D81" i="2"/>
  <c r="V81" i="2"/>
  <c r="F81" i="2"/>
  <c r="M81" i="2"/>
  <c r="S81" i="2"/>
  <c r="O81" i="2"/>
  <c r="H81" i="2"/>
  <c r="Q81" i="2"/>
  <c r="J81" i="2"/>
  <c r="K81" i="2"/>
  <c r="R81" i="2"/>
  <c r="P81" i="2"/>
  <c r="L81" i="2"/>
  <c r="E81" i="2"/>
  <c r="N81" i="2"/>
  <c r="W81" i="2"/>
  <c r="I81" i="2"/>
  <c r="G34" i="4"/>
  <c r="C137" i="4" s="1" a="1"/>
  <c r="G85" i="2"/>
  <c r="L85" i="2"/>
  <c r="O85" i="2"/>
  <c r="W85" i="2"/>
  <c r="S85" i="2"/>
  <c r="D85" i="2"/>
  <c r="I85" i="2"/>
  <c r="Q85" i="2"/>
  <c r="M85" i="2"/>
  <c r="R85" i="2"/>
  <c r="H85" i="2"/>
  <c r="N85" i="2"/>
  <c r="T85" i="2"/>
  <c r="P85" i="2"/>
  <c r="U85" i="2"/>
  <c r="J85" i="2"/>
  <c r="E85" i="2"/>
  <c r="K85" i="2"/>
  <c r="V85" i="2"/>
  <c r="F85" i="2"/>
  <c r="K30" i="4"/>
  <c r="B141" i="4"/>
  <c r="H141" i="4" l="1"/>
  <c r="J141" i="4"/>
  <c r="I141" i="4"/>
  <c r="G141" i="4"/>
  <c r="C41" i="4" a="1"/>
  <c r="C137" i="4"/>
  <c r="G137" i="4" s="1"/>
  <c r="I139" i="4"/>
  <c r="J140" i="4"/>
  <c r="H138" i="4"/>
  <c r="C113" i="4"/>
  <c r="G113" i="4" s="1"/>
  <c r="C89" i="4"/>
  <c r="G89" i="4" s="1"/>
  <c r="C65" i="4"/>
  <c r="G65" i="4" s="1"/>
  <c r="B142" i="4"/>
  <c r="K141" i="4" l="1"/>
  <c r="G142" i="4"/>
  <c r="H142" i="4"/>
  <c r="K142" i="4"/>
  <c r="J142" i="4"/>
  <c r="I142" i="4"/>
  <c r="C41" i="4"/>
  <c r="G41" i="4" s="1"/>
  <c r="H41" i="4" s="1"/>
  <c r="J139" i="4"/>
  <c r="K139" i="4" s="1"/>
  <c r="L141" i="4"/>
  <c r="M141" i="4" s="1"/>
  <c r="I138" i="4"/>
  <c r="J138" i="4" s="1"/>
  <c r="K140" i="4"/>
  <c r="H137" i="4"/>
  <c r="H113" i="4"/>
  <c r="H89" i="4"/>
  <c r="H65" i="4"/>
  <c r="I65" i="4" s="1"/>
  <c r="B143" i="4"/>
  <c r="L142" i="4" l="1"/>
  <c r="M142" i="4" s="1"/>
  <c r="N142" i="4" s="1"/>
  <c r="O142" i="4" s="1"/>
  <c r="P142" i="4" s="1"/>
  <c r="J143" i="4"/>
  <c r="I143" i="4"/>
  <c r="K143" i="4"/>
  <c r="L143" i="4"/>
  <c r="H143" i="4"/>
  <c r="G143" i="4"/>
  <c r="L139" i="4"/>
  <c r="M139" i="4" s="1"/>
  <c r="I137" i="4"/>
  <c r="K138" i="4"/>
  <c r="N141" i="4"/>
  <c r="L140" i="4"/>
  <c r="I113" i="4"/>
  <c r="I89" i="4"/>
  <c r="J89" i="4" s="1"/>
  <c r="J65" i="4"/>
  <c r="I41" i="4"/>
  <c r="B144" i="4"/>
  <c r="M143" i="4" l="1"/>
  <c r="N143" i="4"/>
  <c r="H144" i="4"/>
  <c r="M144" i="4"/>
  <c r="L144" i="4"/>
  <c r="K144" i="4"/>
  <c r="G144" i="4"/>
  <c r="I144" i="4"/>
  <c r="J144" i="4"/>
  <c r="K65" i="4"/>
  <c r="L65" i="4" s="1"/>
  <c r="M65" i="4" s="1"/>
  <c r="N139" i="4"/>
  <c r="O139" i="4" s="1"/>
  <c r="P139" i="4" s="1"/>
  <c r="Q142" i="4"/>
  <c r="R142" i="4" s="1"/>
  <c r="M140" i="4"/>
  <c r="O141" i="4"/>
  <c r="P141" i="4" s="1"/>
  <c r="J137" i="4"/>
  <c r="K137" i="4" s="1"/>
  <c r="L138" i="4"/>
  <c r="M138" i="4" s="1"/>
  <c r="J113" i="4"/>
  <c r="K89" i="4"/>
  <c r="L89" i="4" s="1"/>
  <c r="J41" i="4"/>
  <c r="K41" i="4" s="1"/>
  <c r="B145" i="4"/>
  <c r="N144" i="4" l="1"/>
  <c r="O144" i="4" s="1"/>
  <c r="P144" i="4" s="1"/>
  <c r="Q144" i="4" s="1"/>
  <c r="M145" i="4"/>
  <c r="J145" i="4"/>
  <c r="L145" i="4"/>
  <c r="I145" i="4"/>
  <c r="G145" i="4"/>
  <c r="K145" i="4"/>
  <c r="H145" i="4"/>
  <c r="N145" i="4"/>
  <c r="O143" i="4"/>
  <c r="P143" i="4"/>
  <c r="Q143" i="4" s="1"/>
  <c r="M89" i="4"/>
  <c r="N89" i="4" s="1"/>
  <c r="O89" i="4" s="1"/>
  <c r="Q139" i="4"/>
  <c r="R139" i="4" s="1"/>
  <c r="Q141" i="4"/>
  <c r="N140" i="4"/>
  <c r="N138" i="4"/>
  <c r="S142" i="4"/>
  <c r="T142" i="4" s="1"/>
  <c r="L137" i="4"/>
  <c r="M137" i="4" s="1"/>
  <c r="K113" i="4"/>
  <c r="N65" i="4"/>
  <c r="O65" i="4" s="1"/>
  <c r="L41" i="4"/>
  <c r="M41" i="4" s="1"/>
  <c r="N41" i="4" s="1"/>
  <c r="O41" i="4" s="1"/>
  <c r="B146" i="4"/>
  <c r="O145" i="4" l="1"/>
  <c r="P145" i="4" s="1"/>
  <c r="Q145" i="4" s="1"/>
  <c r="R145" i="4" s="1"/>
  <c r="R144" i="4"/>
  <c r="K146" i="4"/>
  <c r="L146" i="4"/>
  <c r="J146" i="4"/>
  <c r="I146" i="4"/>
  <c r="H146" i="4"/>
  <c r="G146" i="4"/>
  <c r="O146" i="4"/>
  <c r="N146" i="4"/>
  <c r="M146" i="4"/>
  <c r="R143" i="4"/>
  <c r="P89" i="4"/>
  <c r="Q89" i="4" s="1"/>
  <c r="R89" i="4" s="1"/>
  <c r="S89" i="4" s="1"/>
  <c r="T89" i="4" s="1"/>
  <c r="U89" i="4" s="1"/>
  <c r="V89" i="4" s="1"/>
  <c r="W89" i="4" s="1"/>
  <c r="X89" i="4" s="1"/>
  <c r="Y89" i="4" s="1"/>
  <c r="Z89" i="4" s="1"/>
  <c r="S139" i="4"/>
  <c r="T139" i="4" s="1"/>
  <c r="U139" i="4" s="1"/>
  <c r="V139" i="4" s="1"/>
  <c r="W139" i="4" s="1"/>
  <c r="X139" i="4" s="1"/>
  <c r="Y139" i="4" s="1"/>
  <c r="Z139" i="4" s="1"/>
  <c r="N137" i="4"/>
  <c r="O137" i="4" s="1"/>
  <c r="U142" i="4"/>
  <c r="O138" i="4"/>
  <c r="P138" i="4" s="1"/>
  <c r="O140" i="4"/>
  <c r="R141" i="4"/>
  <c r="L113" i="4"/>
  <c r="P65" i="4"/>
  <c r="Q65" i="4" s="1"/>
  <c r="R65" i="4" s="1"/>
  <c r="P41" i="4"/>
  <c r="Q41" i="4" s="1"/>
  <c r="B147" i="4"/>
  <c r="S145" i="4" l="1"/>
  <c r="T145" i="4" s="1"/>
  <c r="U145" i="4" s="1"/>
  <c r="S144" i="4"/>
  <c r="P146" i="4"/>
  <c r="H147" i="4"/>
  <c r="P147" i="4"/>
  <c r="O147" i="4"/>
  <c r="I147" i="4"/>
  <c r="G147" i="4"/>
  <c r="N147" i="4"/>
  <c r="M147" i="4"/>
  <c r="L147" i="4"/>
  <c r="K147" i="4"/>
  <c r="J147" i="4"/>
  <c r="S143" i="4"/>
  <c r="T143" i="4" s="1"/>
  <c r="U143" i="4" s="1"/>
  <c r="V143" i="4" s="1"/>
  <c r="W143" i="4" s="1"/>
  <c r="X143" i="4" s="1"/>
  <c r="Q146" i="4"/>
  <c r="R146" i="4" s="1"/>
  <c r="P137" i="4"/>
  <c r="Q137" i="4" s="1"/>
  <c r="R41" i="4"/>
  <c r="S41" i="4" s="1"/>
  <c r="M113" i="4"/>
  <c r="V142" i="4"/>
  <c r="W142" i="4" s="1"/>
  <c r="X142" i="4" s="1"/>
  <c r="Y142" i="4" s="1"/>
  <c r="Z142" i="4" s="1"/>
  <c r="Q138" i="4"/>
  <c r="P140" i="4"/>
  <c r="Q140" i="4" s="1"/>
  <c r="S141" i="4"/>
  <c r="T141" i="4" s="1"/>
  <c r="U141" i="4" s="1"/>
  <c r="V141" i="4" s="1"/>
  <c r="W141" i="4" s="1"/>
  <c r="X141" i="4" s="1"/>
  <c r="Y141" i="4" s="1"/>
  <c r="Z141" i="4" s="1"/>
  <c r="S65" i="4"/>
  <c r="T65" i="4" s="1"/>
  <c r="U65" i="4" s="1"/>
  <c r="V65" i="4" s="1"/>
  <c r="W65" i="4" s="1"/>
  <c r="X65" i="4" s="1"/>
  <c r="Y65" i="4" s="1"/>
  <c r="Z65" i="4" s="1"/>
  <c r="B148" i="4"/>
  <c r="V145" i="4" l="1"/>
  <c r="T144" i="4"/>
  <c r="U144" i="4" s="1"/>
  <c r="V144" i="4" s="1"/>
  <c r="W144" i="4" s="1"/>
  <c r="X144" i="4" s="1"/>
  <c r="Y144" i="4" s="1"/>
  <c r="Z144" i="4" s="1"/>
  <c r="Q147" i="4"/>
  <c r="S146" i="4"/>
  <c r="T146" i="4" s="1"/>
  <c r="U146" i="4" s="1"/>
  <c r="J148" i="4"/>
  <c r="P148" i="4"/>
  <c r="O148" i="4"/>
  <c r="N148" i="4"/>
  <c r="L148" i="4"/>
  <c r="I148" i="4"/>
  <c r="G148" i="4"/>
  <c r="M148" i="4"/>
  <c r="K148" i="4"/>
  <c r="H148" i="4"/>
  <c r="Q148" i="4"/>
  <c r="Y143" i="4"/>
  <c r="Z143" i="4" s="1"/>
  <c r="R147" i="4"/>
  <c r="S147" i="4" s="1"/>
  <c r="T41" i="4"/>
  <c r="U41" i="4" s="1"/>
  <c r="V41" i="4" s="1"/>
  <c r="W41" i="4" s="1"/>
  <c r="X41" i="4" s="1"/>
  <c r="Y41" i="4" s="1"/>
  <c r="Z41" i="4" s="1"/>
  <c r="R138" i="4"/>
  <c r="S138" i="4" s="1"/>
  <c r="N113" i="4"/>
  <c r="O113" i="4" s="1"/>
  <c r="R137" i="4"/>
  <c r="S137" i="4" s="1"/>
  <c r="T137" i="4" s="1"/>
  <c r="U137" i="4" s="1"/>
  <c r="V137" i="4" s="1"/>
  <c r="R140" i="4"/>
  <c r="B149" i="4"/>
  <c r="R148" i="4" l="1"/>
  <c r="W145" i="4"/>
  <c r="X145" i="4"/>
  <c r="Y145" i="4" s="1"/>
  <c r="V146" i="4"/>
  <c r="W146" i="4" s="1"/>
  <c r="X146" i="4" s="1"/>
  <c r="Y146" i="4"/>
  <c r="Z146" i="4" s="1"/>
  <c r="T147" i="4"/>
  <c r="U147" i="4" s="1"/>
  <c r="K149" i="4"/>
  <c r="H149" i="4"/>
  <c r="N149" i="4"/>
  <c r="J149" i="4"/>
  <c r="G149" i="4"/>
  <c r="R149" i="4"/>
  <c r="Q149" i="4"/>
  <c r="P149" i="4"/>
  <c r="O149" i="4"/>
  <c r="I149" i="4"/>
  <c r="M149" i="4"/>
  <c r="L149" i="4"/>
  <c r="S148" i="4"/>
  <c r="T148" i="4" s="1"/>
  <c r="U148" i="4" s="1"/>
  <c r="V148" i="4" s="1"/>
  <c r="T138" i="4"/>
  <c r="U138" i="4" s="1"/>
  <c r="W137" i="4"/>
  <c r="X137" i="4" s="1"/>
  <c r="P113" i="4"/>
  <c r="Q113" i="4" s="1"/>
  <c r="S140" i="4"/>
  <c r="B150" i="4"/>
  <c r="Z145" i="4" l="1"/>
  <c r="S149" i="4"/>
  <c r="T149" i="4" s="1"/>
  <c r="V147" i="4"/>
  <c r="W147" i="4" s="1"/>
  <c r="X147" i="4" s="1"/>
  <c r="Y147" i="4" s="1"/>
  <c r="Z147" i="4" s="1"/>
  <c r="W148" i="4"/>
  <c r="K150" i="4"/>
  <c r="H150" i="4"/>
  <c r="S150" i="4"/>
  <c r="R150" i="4"/>
  <c r="L150" i="4"/>
  <c r="J150" i="4"/>
  <c r="M150" i="4"/>
  <c r="I150" i="4"/>
  <c r="G150" i="4"/>
  <c r="Q150" i="4"/>
  <c r="P150" i="4"/>
  <c r="O150" i="4"/>
  <c r="N150" i="4"/>
  <c r="Y137" i="4"/>
  <c r="Z137" i="4" s="1"/>
  <c r="V138" i="4"/>
  <c r="W138" i="4" s="1"/>
  <c r="X138" i="4" s="1"/>
  <c r="Y138" i="4" s="1"/>
  <c r="Z138" i="4" s="1"/>
  <c r="R113" i="4"/>
  <c r="T140" i="4"/>
  <c r="U140" i="4" s="1"/>
  <c r="V140" i="4" s="1"/>
  <c r="W140" i="4" s="1"/>
  <c r="X140" i="4" s="1"/>
  <c r="B151" i="4"/>
  <c r="U149" i="4" l="1"/>
  <c r="V149" i="4" s="1"/>
  <c r="W149" i="4" s="1"/>
  <c r="T150" i="4"/>
  <c r="U150" i="4" s="1"/>
  <c r="V150" i="4" s="1"/>
  <c r="X148" i="4"/>
  <c r="Y148" i="4" s="1"/>
  <c r="Z148" i="4" s="1"/>
  <c r="J151" i="4"/>
  <c r="S151" i="4"/>
  <c r="P151" i="4"/>
  <c r="O151" i="4"/>
  <c r="N151" i="4"/>
  <c r="L151" i="4"/>
  <c r="I151" i="4"/>
  <c r="R151" i="4"/>
  <c r="M151" i="4"/>
  <c r="K151" i="4"/>
  <c r="T151" i="4"/>
  <c r="H151" i="4"/>
  <c r="G151" i="4"/>
  <c r="Q151" i="4"/>
  <c r="Y140" i="4"/>
  <c r="Z140" i="4" s="1"/>
  <c r="S113" i="4"/>
  <c r="T113" i="4" s="1"/>
  <c r="U113" i="4" s="1"/>
  <c r="V113" i="4" s="1"/>
  <c r="W113" i="4" s="1"/>
  <c r="X113" i="4" s="1"/>
  <c r="Y113" i="4" s="1"/>
  <c r="Z113" i="4" s="1"/>
  <c r="B152" i="4"/>
  <c r="X149" i="4" l="1"/>
  <c r="Y149" i="4" s="1"/>
  <c r="Z149" i="4" s="1"/>
  <c r="W150" i="4"/>
  <c r="X150" i="4" s="1"/>
  <c r="Y150" i="4" s="1"/>
  <c r="Z150" i="4" s="1"/>
  <c r="U151" i="4"/>
  <c r="V151" i="4" s="1"/>
  <c r="W151" i="4" s="1"/>
  <c r="X151" i="4" s="1"/>
  <c r="Y151" i="4" s="1"/>
  <c r="Z151" i="4" s="1"/>
  <c r="T152" i="4"/>
  <c r="H152" i="4"/>
  <c r="K152" i="4"/>
  <c r="S152" i="4"/>
  <c r="G152" i="4"/>
  <c r="Q152" i="4"/>
  <c r="O152" i="4"/>
  <c r="N152" i="4"/>
  <c r="M152" i="4"/>
  <c r="L152" i="4"/>
  <c r="U152" i="4"/>
  <c r="R152" i="4"/>
  <c r="P152" i="4"/>
  <c r="J152" i="4"/>
  <c r="I152" i="4"/>
  <c r="B153" i="4"/>
  <c r="V152" i="4" l="1"/>
  <c r="W152" i="4" s="1"/>
  <c r="X152" i="4" s="1"/>
  <c r="Q153" i="4"/>
  <c r="M153" i="4"/>
  <c r="L153" i="4"/>
  <c r="V153" i="4"/>
  <c r="U153" i="4"/>
  <c r="T153" i="4"/>
  <c r="P153" i="4"/>
  <c r="G153" i="4"/>
  <c r="O153" i="4"/>
  <c r="N153" i="4"/>
  <c r="K153" i="4"/>
  <c r="J153" i="4"/>
  <c r="I153" i="4"/>
  <c r="H153" i="4"/>
  <c r="S153" i="4"/>
  <c r="R153" i="4"/>
  <c r="B154" i="4"/>
  <c r="W153" i="4" l="1"/>
  <c r="X153" i="4" s="1"/>
  <c r="Y153" i="4" s="1"/>
  <c r="M154" i="4"/>
  <c r="J154" i="4"/>
  <c r="P154" i="4"/>
  <c r="L154" i="4"/>
  <c r="I154" i="4"/>
  <c r="T154" i="4"/>
  <c r="S154" i="4"/>
  <c r="R154" i="4"/>
  <c r="Q154" i="4"/>
  <c r="N154" i="4"/>
  <c r="W154" i="4"/>
  <c r="K154" i="4"/>
  <c r="V154" i="4"/>
  <c r="U154" i="4"/>
  <c r="H154" i="4"/>
  <c r="G154" i="4"/>
  <c r="O154" i="4"/>
  <c r="Y152" i="4"/>
  <c r="Z152" i="4" s="1"/>
  <c r="B155" i="4"/>
  <c r="X154" i="4" l="1"/>
  <c r="Y154" i="4" s="1"/>
  <c r="Z154" i="4" s="1"/>
  <c r="T155" i="4"/>
  <c r="H155" i="4"/>
  <c r="P155" i="4"/>
  <c r="O155" i="4"/>
  <c r="X155" i="4"/>
  <c r="V155" i="4"/>
  <c r="I155" i="4"/>
  <c r="S155" i="4"/>
  <c r="G155" i="4"/>
  <c r="Q155" i="4"/>
  <c r="L155" i="4"/>
  <c r="W155" i="4"/>
  <c r="J155" i="4"/>
  <c r="U155" i="4"/>
  <c r="R155" i="4"/>
  <c r="N155" i="4"/>
  <c r="M155" i="4"/>
  <c r="K155" i="4"/>
  <c r="Z153" i="4"/>
  <c r="B156" i="4"/>
  <c r="Y155" i="4" l="1"/>
  <c r="Z155" i="4" s="1"/>
  <c r="N156" i="4"/>
  <c r="K156" i="4"/>
  <c r="H156" i="4"/>
  <c r="G156" i="4"/>
  <c r="Q156" i="4"/>
  <c r="Y156" i="4"/>
  <c r="M156" i="4"/>
  <c r="J156" i="4"/>
  <c r="U156" i="4"/>
  <c r="T156" i="4"/>
  <c r="S156" i="4"/>
  <c r="X156" i="4"/>
  <c r="L156" i="4"/>
  <c r="W156" i="4"/>
  <c r="V156" i="4"/>
  <c r="I156" i="4"/>
  <c r="R156" i="4"/>
  <c r="P156" i="4"/>
  <c r="O156" i="4"/>
  <c r="B114" i="4"/>
  <c r="B90" i="4"/>
  <c r="B66" i="4"/>
  <c r="B42" i="4"/>
  <c r="H5" i="4"/>
  <c r="I5" i="4" s="1"/>
  <c r="J5" i="4" s="1"/>
  <c r="K5" i="4" s="1"/>
  <c r="L5" i="4" s="1"/>
  <c r="M5" i="4" s="1"/>
  <c r="N5" i="4" s="1"/>
  <c r="O5" i="4" s="1"/>
  <c r="P5" i="4" s="1"/>
  <c r="Q5" i="4" s="1"/>
  <c r="R5" i="4" s="1"/>
  <c r="S5" i="4" s="1"/>
  <c r="T5" i="4" s="1"/>
  <c r="U5" i="4" s="1"/>
  <c r="V5" i="4" s="1"/>
  <c r="W5" i="4" s="1"/>
  <c r="X5" i="4" s="1"/>
  <c r="Y5" i="4" s="1"/>
  <c r="Z5" i="4" s="1"/>
  <c r="H4" i="4"/>
  <c r="C133" i="2"/>
  <c r="D116" i="2"/>
  <c r="E5" i="2"/>
  <c r="F5" i="2" s="1"/>
  <c r="G5" i="2" s="1"/>
  <c r="H5" i="2" s="1"/>
  <c r="I5" i="2" s="1"/>
  <c r="J5" i="2" s="1"/>
  <c r="K5" i="2" s="1"/>
  <c r="L5" i="2" s="1"/>
  <c r="M5" i="2" s="1"/>
  <c r="N5" i="2" s="1"/>
  <c r="O5" i="2" s="1"/>
  <c r="P5" i="2" s="1"/>
  <c r="Q5" i="2" s="1"/>
  <c r="R5" i="2" s="1"/>
  <c r="S5" i="2" s="1"/>
  <c r="T5" i="2" s="1"/>
  <c r="U5" i="2" s="1"/>
  <c r="V5" i="2" s="1"/>
  <c r="W5" i="2" s="1"/>
  <c r="E4" i="2"/>
  <c r="T66" i="2"/>
  <c r="Z156" i="4" l="1"/>
  <c r="G114" i="4"/>
  <c r="B91" i="4"/>
  <c r="G90" i="4"/>
  <c r="G66" i="4"/>
  <c r="H66" i="4" s="1"/>
  <c r="B43" i="4"/>
  <c r="G42" i="4"/>
  <c r="H42" i="4" s="1"/>
  <c r="B115" i="4"/>
  <c r="I4" i="4"/>
  <c r="E13" i="4"/>
  <c r="J4" i="4"/>
  <c r="H66" i="2"/>
  <c r="S66" i="2"/>
  <c r="L160" i="2"/>
  <c r="W160" i="2"/>
  <c r="K160" i="2"/>
  <c r="V160" i="2"/>
  <c r="J160" i="2"/>
  <c r="U160" i="2"/>
  <c r="I160" i="2"/>
  <c r="T160" i="2"/>
  <c r="H160" i="2"/>
  <c r="S160" i="2"/>
  <c r="G160" i="2"/>
  <c r="R160" i="2"/>
  <c r="F160" i="2"/>
  <c r="Q160" i="2"/>
  <c r="E160" i="2"/>
  <c r="P160" i="2"/>
  <c r="O160" i="2"/>
  <c r="N160" i="2"/>
  <c r="M160" i="2"/>
  <c r="F4" i="2"/>
  <c r="G4" i="2" s="1"/>
  <c r="H4" i="2" s="1"/>
  <c r="I4" i="2" s="1"/>
  <c r="J4" i="2" s="1"/>
  <c r="K4" i="2" s="1"/>
  <c r="L4" i="2" s="1"/>
  <c r="R66" i="2"/>
  <c r="F66" i="2"/>
  <c r="Q66" i="2"/>
  <c r="E66" i="2"/>
  <c r="P66" i="2"/>
  <c r="D66" i="2"/>
  <c r="O66" i="2"/>
  <c r="N66" i="2"/>
  <c r="M66" i="2"/>
  <c r="L66" i="2"/>
  <c r="W66" i="2"/>
  <c r="K66" i="2"/>
  <c r="V66" i="2"/>
  <c r="J66" i="2"/>
  <c r="U66" i="2"/>
  <c r="I66" i="2"/>
  <c r="D16" i="2"/>
  <c r="G13" i="2"/>
  <c r="G66" i="2"/>
  <c r="B67" i="4"/>
  <c r="G115" i="4" l="1"/>
  <c r="H115" i="4"/>
  <c r="I115" i="4" s="1"/>
  <c r="H114" i="4"/>
  <c r="I114" i="4" s="1"/>
  <c r="H91" i="4"/>
  <c r="G91" i="4"/>
  <c r="B92" i="4"/>
  <c r="H90" i="4"/>
  <c r="H67" i="4"/>
  <c r="G67" i="4"/>
  <c r="I66" i="4"/>
  <c r="J66" i="4" s="1"/>
  <c r="K66" i="4" s="1"/>
  <c r="I42" i="4"/>
  <c r="H43" i="4"/>
  <c r="G43" i="4"/>
  <c r="B44" i="4"/>
  <c r="K4" i="4"/>
  <c r="B116" i="4"/>
  <c r="D13" i="2"/>
  <c r="G16" i="2"/>
  <c r="H16" i="2"/>
  <c r="B68" i="4"/>
  <c r="E13" i="2"/>
  <c r="E16" i="2"/>
  <c r="F16" i="2"/>
  <c r="M4" i="2"/>
  <c r="L4" i="4"/>
  <c r="I91" i="4" l="1"/>
  <c r="I67" i="4"/>
  <c r="J67" i="4" s="1"/>
  <c r="I43" i="4"/>
  <c r="J43" i="4" s="1"/>
  <c r="K43" i="4" s="1"/>
  <c r="J91" i="4"/>
  <c r="J114" i="4"/>
  <c r="I116" i="4"/>
  <c r="H116" i="4"/>
  <c r="G116" i="4"/>
  <c r="J115" i="4"/>
  <c r="K115" i="4" s="1"/>
  <c r="L115" i="4" s="1"/>
  <c r="K91" i="4"/>
  <c r="L91" i="4" s="1"/>
  <c r="I92" i="4"/>
  <c r="H92" i="4"/>
  <c r="G92" i="4"/>
  <c r="B93" i="4"/>
  <c r="I90" i="4"/>
  <c r="J90" i="4" s="1"/>
  <c r="K67" i="4"/>
  <c r="L67" i="4" s="1"/>
  <c r="L66" i="4"/>
  <c r="M66" i="4" s="1"/>
  <c r="H68" i="4"/>
  <c r="G68" i="4"/>
  <c r="I68" i="4"/>
  <c r="J42" i="4"/>
  <c r="B45" i="4"/>
  <c r="I44" i="4"/>
  <c r="H44" i="4"/>
  <c r="G44" i="4"/>
  <c r="D14" i="2"/>
  <c r="B117" i="4"/>
  <c r="E12" i="4"/>
  <c r="E9" i="4"/>
  <c r="D17" i="2"/>
  <c r="M4" i="4"/>
  <c r="N4" i="2"/>
  <c r="B69" i="4"/>
  <c r="I16" i="2"/>
  <c r="F13" i="2"/>
  <c r="E17" i="2"/>
  <c r="E14" i="2"/>
  <c r="B94" i="4"/>
  <c r="K90" i="4" l="1"/>
  <c r="L90" i="4" s="1"/>
  <c r="L43" i="4"/>
  <c r="M43" i="4" s="1"/>
  <c r="N43" i="4" s="1"/>
  <c r="J44" i="4"/>
  <c r="K44" i="4" s="1"/>
  <c r="L44" i="4" s="1"/>
  <c r="J68" i="4"/>
  <c r="K68" i="4" s="1"/>
  <c r="L68" i="4" s="1"/>
  <c r="J92" i="4"/>
  <c r="K92" i="4" s="1"/>
  <c r="L92" i="4" s="1"/>
  <c r="M92" i="4" s="1"/>
  <c r="J116" i="4"/>
  <c r="K116" i="4" s="1"/>
  <c r="L116" i="4" s="1"/>
  <c r="M67" i="4"/>
  <c r="N67" i="4" s="1"/>
  <c r="O67" i="4" s="1"/>
  <c r="P67" i="4" s="1"/>
  <c r="M115" i="4"/>
  <c r="I117" i="4"/>
  <c r="H117" i="4"/>
  <c r="G117" i="4"/>
  <c r="J117" i="4"/>
  <c r="K114" i="4"/>
  <c r="M91" i="4"/>
  <c r="H94" i="4"/>
  <c r="J94" i="4"/>
  <c r="G94" i="4"/>
  <c r="K94" i="4"/>
  <c r="I94" i="4"/>
  <c r="G93" i="4"/>
  <c r="J93" i="4"/>
  <c r="I93" i="4"/>
  <c r="H93" i="4"/>
  <c r="I69" i="4"/>
  <c r="G69" i="4"/>
  <c r="H69" i="4"/>
  <c r="J69" i="4"/>
  <c r="N66" i="4"/>
  <c r="O66" i="4" s="1"/>
  <c r="P66" i="4" s="1"/>
  <c r="Q66" i="4" s="1"/>
  <c r="R66" i="4" s="1"/>
  <c r="S66" i="4" s="1"/>
  <c r="T66" i="4" s="1"/>
  <c r="U66" i="4" s="1"/>
  <c r="V66" i="4" s="1"/>
  <c r="W66" i="4" s="1"/>
  <c r="X66" i="4" s="1"/>
  <c r="Y66" i="4" s="1"/>
  <c r="Z66" i="4" s="1"/>
  <c r="G45" i="4"/>
  <c r="J45" i="4"/>
  <c r="I45" i="4"/>
  <c r="H45" i="4"/>
  <c r="B46" i="4"/>
  <c r="K42" i="4"/>
  <c r="D77" i="2"/>
  <c r="D75" i="2"/>
  <c r="E75" i="2"/>
  <c r="E77" i="2"/>
  <c r="B118" i="4"/>
  <c r="D24" i="2"/>
  <c r="D18" i="2"/>
  <c r="D45" i="2"/>
  <c r="D43" i="2"/>
  <c r="D22" i="2"/>
  <c r="D20" i="2"/>
  <c r="B95" i="4"/>
  <c r="J16" i="2"/>
  <c r="E18" i="2"/>
  <c r="E24" i="2"/>
  <c r="E20" i="2"/>
  <c r="E43" i="2"/>
  <c r="E22" i="2"/>
  <c r="E45" i="2"/>
  <c r="B70" i="4"/>
  <c r="O4" i="2"/>
  <c r="N4" i="4"/>
  <c r="F17" i="2"/>
  <c r="F14" i="2"/>
  <c r="O43" i="4" l="1"/>
  <c r="P43" i="4" s="1"/>
  <c r="Q43" i="4" s="1"/>
  <c r="R43" i="4" s="1"/>
  <c r="S43" i="4" s="1"/>
  <c r="T43" i="4" s="1"/>
  <c r="U43" i="4" s="1"/>
  <c r="V43" i="4" s="1"/>
  <c r="W43" i="4" s="1"/>
  <c r="X43" i="4" s="1"/>
  <c r="M90" i="4"/>
  <c r="N90" i="4" s="1"/>
  <c r="O90" i="4" s="1"/>
  <c r="P90" i="4" s="1"/>
  <c r="Q90" i="4" s="1"/>
  <c r="R90" i="4" s="1"/>
  <c r="S90" i="4" s="1"/>
  <c r="T90" i="4" s="1"/>
  <c r="U90" i="4" s="1"/>
  <c r="V90" i="4" s="1"/>
  <c r="W90" i="4" s="1"/>
  <c r="X90" i="4" s="1"/>
  <c r="Y90" i="4" s="1"/>
  <c r="Z90" i="4" s="1"/>
  <c r="M44" i="4"/>
  <c r="N44" i="4" s="1"/>
  <c r="N92" i="4"/>
  <c r="O92" i="4" s="1"/>
  <c r="P92" i="4" s="1"/>
  <c r="K69" i="4"/>
  <c r="L69" i="4" s="1"/>
  <c r="M69" i="4" s="1"/>
  <c r="K93" i="4"/>
  <c r="L93" i="4" s="1"/>
  <c r="M93" i="4" s="1"/>
  <c r="M116" i="4"/>
  <c r="K117" i="4"/>
  <c r="L117" i="4" s="1"/>
  <c r="M68" i="4"/>
  <c r="N68" i="4" s="1"/>
  <c r="Q67" i="4"/>
  <c r="R67" i="4" s="1"/>
  <c r="L42" i="4"/>
  <c r="M42" i="4" s="1"/>
  <c r="N93" i="4"/>
  <c r="O93" i="4" s="1"/>
  <c r="N115" i="4"/>
  <c r="O115" i="4" s="1"/>
  <c r="P115" i="4" s="1"/>
  <c r="Q115" i="4" s="1"/>
  <c r="R115" i="4" s="1"/>
  <c r="S115" i="4" s="1"/>
  <c r="T115" i="4" s="1"/>
  <c r="U115" i="4" s="1"/>
  <c r="L114" i="4"/>
  <c r="I118" i="4"/>
  <c r="K118" i="4"/>
  <c r="J118" i="4"/>
  <c r="H118" i="4"/>
  <c r="G118" i="4"/>
  <c r="L94" i="4"/>
  <c r="M94" i="4" s="1"/>
  <c r="N94" i="4" s="1"/>
  <c r="Q92" i="4"/>
  <c r="R92" i="4" s="1"/>
  <c r="S92" i="4" s="1"/>
  <c r="T92" i="4" s="1"/>
  <c r="U92" i="4" s="1"/>
  <c r="V92" i="4" s="1"/>
  <c r="W92" i="4" s="1"/>
  <c r="N91" i="4"/>
  <c r="O91" i="4" s="1"/>
  <c r="J95" i="4"/>
  <c r="I95" i="4"/>
  <c r="H95" i="4"/>
  <c r="G95" i="4"/>
  <c r="L95" i="4"/>
  <c r="K95" i="4"/>
  <c r="K70" i="4"/>
  <c r="G70" i="4"/>
  <c r="I70" i="4"/>
  <c r="H70" i="4"/>
  <c r="J70" i="4"/>
  <c r="K45" i="4"/>
  <c r="O44" i="4"/>
  <c r="P44" i="4" s="1"/>
  <c r="Y43" i="4"/>
  <c r="Z43" i="4" s="1"/>
  <c r="K46" i="4"/>
  <c r="J46" i="4"/>
  <c r="I46" i="4"/>
  <c r="G46" i="4"/>
  <c r="H46" i="4"/>
  <c r="B47" i="4"/>
  <c r="F75" i="2"/>
  <c r="F77" i="2"/>
  <c r="B119" i="4"/>
  <c r="D27" i="2"/>
  <c r="D76" i="2" s="1"/>
  <c r="D47" i="2"/>
  <c r="E47" i="2"/>
  <c r="E27" i="2"/>
  <c r="E76" i="2" s="1"/>
  <c r="H13" i="2"/>
  <c r="B71" i="4"/>
  <c r="K16" i="2"/>
  <c r="B96" i="4"/>
  <c r="O4" i="4"/>
  <c r="P4" i="2"/>
  <c r="F18" i="2"/>
  <c r="F45" i="2"/>
  <c r="F20" i="2"/>
  <c r="F43" i="2"/>
  <c r="F22" i="2"/>
  <c r="F24" i="2"/>
  <c r="G17" i="2"/>
  <c r="G14" i="2"/>
  <c r="L70" i="4" l="1"/>
  <c r="Q44" i="4"/>
  <c r="R44" i="4" s="1"/>
  <c r="S44" i="4" s="1"/>
  <c r="T44" i="4" s="1"/>
  <c r="U44" i="4" s="1"/>
  <c r="V44" i="4" s="1"/>
  <c r="W44" i="4" s="1"/>
  <c r="X44" i="4" s="1"/>
  <c r="Y44" i="4" s="1"/>
  <c r="Z44" i="4" s="1"/>
  <c r="L46" i="4"/>
  <c r="M46" i="4" s="1"/>
  <c r="M95" i="4"/>
  <c r="M70" i="4"/>
  <c r="N70" i="4" s="1"/>
  <c r="L118" i="4"/>
  <c r="M118" i="4" s="1"/>
  <c r="S67" i="4"/>
  <c r="T67" i="4" s="1"/>
  <c r="U67" i="4" s="1"/>
  <c r="M117" i="4"/>
  <c r="N117" i="4" s="1"/>
  <c r="P93" i="4"/>
  <c r="Q93" i="4" s="1"/>
  <c r="N42" i="4"/>
  <c r="O42" i="4" s="1"/>
  <c r="P42" i="4" s="1"/>
  <c r="Q42" i="4" s="1"/>
  <c r="R42" i="4" s="1"/>
  <c r="S42" i="4" s="1"/>
  <c r="T42" i="4" s="1"/>
  <c r="N116" i="4"/>
  <c r="O116" i="4"/>
  <c r="O68" i="4"/>
  <c r="P68" i="4" s="1"/>
  <c r="Q68" i="4" s="1"/>
  <c r="V115" i="4"/>
  <c r="W115" i="4" s="1"/>
  <c r="I119" i="4"/>
  <c r="G119" i="4"/>
  <c r="H119" i="4"/>
  <c r="L119" i="4"/>
  <c r="K119" i="4"/>
  <c r="J119" i="4"/>
  <c r="M114" i="4"/>
  <c r="N114" i="4" s="1"/>
  <c r="O114" i="4" s="1"/>
  <c r="P114" i="4" s="1"/>
  <c r="Q114" i="4" s="1"/>
  <c r="R114" i="4" s="1"/>
  <c r="S114" i="4" s="1"/>
  <c r="O94" i="4"/>
  <c r="P94" i="4" s="1"/>
  <c r="N95" i="4"/>
  <c r="O95" i="4" s="1"/>
  <c r="H96" i="4"/>
  <c r="M96" i="4"/>
  <c r="L96" i="4"/>
  <c r="J96" i="4"/>
  <c r="I96" i="4"/>
  <c r="K96" i="4"/>
  <c r="G96" i="4"/>
  <c r="P91" i="4"/>
  <c r="Q91" i="4" s="1"/>
  <c r="R91" i="4" s="1"/>
  <c r="X92" i="4"/>
  <c r="Y92" i="4" s="1"/>
  <c r="Z92" i="4" s="1"/>
  <c r="N69" i="4"/>
  <c r="O69" i="4" s="1"/>
  <c r="P69" i="4"/>
  <c r="Q69" i="4" s="1"/>
  <c r="R69" i="4" s="1"/>
  <c r="S69" i="4" s="1"/>
  <c r="T69" i="4" s="1"/>
  <c r="U69" i="4" s="1"/>
  <c r="H71" i="4"/>
  <c r="K71" i="4"/>
  <c r="G71" i="4"/>
  <c r="J71" i="4"/>
  <c r="I71" i="4"/>
  <c r="L71" i="4"/>
  <c r="O70" i="4"/>
  <c r="P70" i="4" s="1"/>
  <c r="K47" i="4"/>
  <c r="I47" i="4"/>
  <c r="H47" i="4"/>
  <c r="G47" i="4"/>
  <c r="L47" i="4"/>
  <c r="J47" i="4"/>
  <c r="B48" i="4"/>
  <c r="L45" i="4"/>
  <c r="M45" i="4" s="1"/>
  <c r="E93" i="2"/>
  <c r="E94" i="2"/>
  <c r="G75" i="2"/>
  <c r="G77" i="2"/>
  <c r="D94" i="2"/>
  <c r="D93" i="2"/>
  <c r="B120" i="4"/>
  <c r="D28" i="2"/>
  <c r="E28" i="2"/>
  <c r="F27" i="2"/>
  <c r="F76" i="2" s="1"/>
  <c r="B72" i="4"/>
  <c r="H17" i="2"/>
  <c r="H14" i="2"/>
  <c r="Q4" i="2"/>
  <c r="F47" i="2"/>
  <c r="L16" i="2"/>
  <c r="I13" i="2"/>
  <c r="B97" i="4"/>
  <c r="G18" i="2"/>
  <c r="G43" i="2"/>
  <c r="G45" i="2"/>
  <c r="G24" i="2"/>
  <c r="G22" i="2"/>
  <c r="G20" i="2"/>
  <c r="P4" i="4"/>
  <c r="Q94" i="4" l="1"/>
  <c r="R94" i="4" s="1"/>
  <c r="S94" i="4" s="1"/>
  <c r="N46" i="4"/>
  <c r="O46" i="4" s="1"/>
  <c r="P46" i="4" s="1"/>
  <c r="N45" i="4"/>
  <c r="O45" i="4" s="1"/>
  <c r="X115" i="4"/>
  <c r="Y115" i="4" s="1"/>
  <c r="Z115" i="4" s="1"/>
  <c r="O117" i="4"/>
  <c r="P117" i="4" s="1"/>
  <c r="Q117" i="4" s="1"/>
  <c r="M47" i="4"/>
  <c r="N47" i="4" s="1"/>
  <c r="O47" i="4" s="1"/>
  <c r="R117" i="4"/>
  <c r="S117" i="4" s="1"/>
  <c r="S91" i="4"/>
  <c r="T91" i="4" s="1"/>
  <c r="U91" i="4" s="1"/>
  <c r="V91" i="4" s="1"/>
  <c r="W91" i="4" s="1"/>
  <c r="X91" i="4" s="1"/>
  <c r="Y91" i="4" s="1"/>
  <c r="Z91" i="4" s="1"/>
  <c r="R93" i="4"/>
  <c r="S93" i="4" s="1"/>
  <c r="N118" i="4"/>
  <c r="O118" i="4" s="1"/>
  <c r="P118" i="4" s="1"/>
  <c r="Q118" i="4" s="1"/>
  <c r="R118" i="4" s="1"/>
  <c r="V67" i="4"/>
  <c r="U42" i="4"/>
  <c r="V42" i="4" s="1"/>
  <c r="W42" i="4" s="1"/>
  <c r="X42" i="4" s="1"/>
  <c r="Y42" i="4" s="1"/>
  <c r="Z42" i="4" s="1"/>
  <c r="N96" i="4"/>
  <c r="O96" i="4" s="1"/>
  <c r="R68" i="4"/>
  <c r="S68" i="4" s="1"/>
  <c r="T68" i="4" s="1"/>
  <c r="U68" i="4" s="1"/>
  <c r="V68" i="4" s="1"/>
  <c r="W68" i="4" s="1"/>
  <c r="X68" i="4" s="1"/>
  <c r="T94" i="4"/>
  <c r="U94" i="4" s="1"/>
  <c r="V94" i="4" s="1"/>
  <c r="W94" i="4" s="1"/>
  <c r="X94" i="4" s="1"/>
  <c r="Y94" i="4" s="1"/>
  <c r="T114" i="4"/>
  <c r="U114" i="4" s="1"/>
  <c r="V114" i="4" s="1"/>
  <c r="W114" i="4" s="1"/>
  <c r="X114" i="4" s="1"/>
  <c r="Y114" i="4" s="1"/>
  <c r="Z114" i="4" s="1"/>
  <c r="M119" i="4"/>
  <c r="N119" i="4" s="1"/>
  <c r="P116" i="4"/>
  <c r="Q116" i="4" s="1"/>
  <c r="R116" i="4"/>
  <c r="S116" i="4" s="1"/>
  <c r="T116" i="4" s="1"/>
  <c r="U116" i="4" s="1"/>
  <c r="V116" i="4" s="1"/>
  <c r="W116" i="4" s="1"/>
  <c r="X116" i="4" s="1"/>
  <c r="Y116" i="4" s="1"/>
  <c r="Z116" i="4" s="1"/>
  <c r="T117" i="4"/>
  <c r="U117" i="4" s="1"/>
  <c r="V117" i="4" s="1"/>
  <c r="W117" i="4" s="1"/>
  <c r="M120" i="4"/>
  <c r="L120" i="4"/>
  <c r="K120" i="4"/>
  <c r="I120" i="4"/>
  <c r="H120" i="4"/>
  <c r="G120" i="4"/>
  <c r="J120" i="4"/>
  <c r="I97" i="4"/>
  <c r="H97" i="4"/>
  <c r="G97" i="4"/>
  <c r="M97" i="4"/>
  <c r="L97" i="4"/>
  <c r="K97" i="4"/>
  <c r="J97" i="4"/>
  <c r="N97" i="4"/>
  <c r="P95" i="4"/>
  <c r="Q70" i="4"/>
  <c r="R70" i="4" s="1"/>
  <c r="J72" i="4"/>
  <c r="G72" i="4"/>
  <c r="M72" i="4"/>
  <c r="L72" i="4"/>
  <c r="K72" i="4"/>
  <c r="I72" i="4"/>
  <c r="H72" i="4"/>
  <c r="M71" i="4"/>
  <c r="N71" i="4" s="1"/>
  <c r="V69" i="4"/>
  <c r="W69" i="4" s="1"/>
  <c r="X69" i="4"/>
  <c r="Y69" i="4" s="1"/>
  <c r="Z69" i="4" s="1"/>
  <c r="L48" i="4"/>
  <c r="K48" i="4"/>
  <c r="J48" i="4"/>
  <c r="I48" i="4"/>
  <c r="H48" i="4"/>
  <c r="G48" i="4"/>
  <c r="M48" i="4"/>
  <c r="B49" i="4"/>
  <c r="D111" i="2"/>
  <c r="F93" i="2"/>
  <c r="F94" i="2"/>
  <c r="H75" i="2"/>
  <c r="H77" i="2"/>
  <c r="B121" i="4"/>
  <c r="F28" i="2"/>
  <c r="G47" i="2"/>
  <c r="G27" i="2"/>
  <c r="G76" i="2" s="1"/>
  <c r="J13" i="2"/>
  <c r="M16" i="2"/>
  <c r="B73" i="4"/>
  <c r="Q4" i="4"/>
  <c r="B98" i="4"/>
  <c r="H18" i="2"/>
  <c r="H20" i="2"/>
  <c r="H22" i="2"/>
  <c r="H43" i="2"/>
  <c r="H24" i="2"/>
  <c r="H45" i="2"/>
  <c r="R4" i="2"/>
  <c r="I17" i="2"/>
  <c r="I14" i="2"/>
  <c r="Q46" i="4" l="1"/>
  <c r="R46" i="4" s="1"/>
  <c r="T93" i="4"/>
  <c r="U93" i="4" s="1"/>
  <c r="V93" i="4" s="1"/>
  <c r="W93" i="4" s="1"/>
  <c r="X93" i="4" s="1"/>
  <c r="Y93" i="4" s="1"/>
  <c r="Z93" i="4" s="1"/>
  <c r="P47" i="4"/>
  <c r="Q47" i="4" s="1"/>
  <c r="R47" i="4" s="1"/>
  <c r="S47" i="4" s="1"/>
  <c r="P45" i="4"/>
  <c r="Q45" i="4" s="1"/>
  <c r="R45" i="4" s="1"/>
  <c r="P96" i="4"/>
  <c r="Q96" i="4" s="1"/>
  <c r="N120" i="4"/>
  <c r="O120" i="4" s="1"/>
  <c r="P120" i="4" s="1"/>
  <c r="Q120" i="4" s="1"/>
  <c r="N48" i="4"/>
  <c r="O48" i="4" s="1"/>
  <c r="P48" i="4" s="1"/>
  <c r="Y68" i="4"/>
  <c r="Z68" i="4" s="1"/>
  <c r="S118" i="4"/>
  <c r="T118" i="4" s="1"/>
  <c r="U118" i="4" s="1"/>
  <c r="V118" i="4" s="1"/>
  <c r="W118" i="4" s="1"/>
  <c r="X118" i="4" s="1"/>
  <c r="Y118" i="4" s="1"/>
  <c r="Z118" i="4" s="1"/>
  <c r="W67" i="4"/>
  <c r="X67" i="4" s="1"/>
  <c r="Y67" i="4" s="1"/>
  <c r="Z67" i="4" s="1"/>
  <c r="S46" i="4"/>
  <c r="T46" i="4" s="1"/>
  <c r="U46" i="4" s="1"/>
  <c r="Z94" i="4"/>
  <c r="S70" i="4"/>
  <c r="T70" i="4" s="1"/>
  <c r="U70" i="4" s="1"/>
  <c r="V70" i="4" s="1"/>
  <c r="W70" i="4" s="1"/>
  <c r="X70" i="4" s="1"/>
  <c r="Y70" i="4" s="1"/>
  <c r="Z70" i="4" s="1"/>
  <c r="O97" i="4"/>
  <c r="K121" i="4"/>
  <c r="J121" i="4"/>
  <c r="H121" i="4"/>
  <c r="G121" i="4"/>
  <c r="N121" i="4"/>
  <c r="M121" i="4"/>
  <c r="I121" i="4"/>
  <c r="L121" i="4"/>
  <c r="O119" i="4"/>
  <c r="P119" i="4" s="1"/>
  <c r="Q119" i="4" s="1"/>
  <c r="X117" i="4"/>
  <c r="Y117" i="4" s="1"/>
  <c r="Z117" i="4" s="1"/>
  <c r="M98" i="4"/>
  <c r="L98" i="4"/>
  <c r="K98" i="4"/>
  <c r="J98" i="4"/>
  <c r="H98" i="4"/>
  <c r="G98" i="4"/>
  <c r="I98" i="4"/>
  <c r="O98" i="4"/>
  <c r="N98" i="4"/>
  <c r="P97" i="4"/>
  <c r="Q95" i="4"/>
  <c r="R95" i="4" s="1"/>
  <c r="S95" i="4" s="1"/>
  <c r="T95" i="4" s="1"/>
  <c r="U95" i="4" s="1"/>
  <c r="V95" i="4" s="1"/>
  <c r="O71" i="4"/>
  <c r="P71" i="4" s="1"/>
  <c r="G73" i="4"/>
  <c r="N73" i="4"/>
  <c r="M73" i="4"/>
  <c r="L73" i="4"/>
  <c r="K73" i="4"/>
  <c r="J73" i="4"/>
  <c r="I73" i="4"/>
  <c r="H73" i="4"/>
  <c r="N72" i="4"/>
  <c r="O72" i="4" s="1"/>
  <c r="K49" i="4"/>
  <c r="M49" i="4"/>
  <c r="L49" i="4"/>
  <c r="N49" i="4"/>
  <c r="I49" i="4"/>
  <c r="J49" i="4"/>
  <c r="H49" i="4"/>
  <c r="G49" i="4"/>
  <c r="B50" i="4"/>
  <c r="F111" i="2"/>
  <c r="I75" i="2"/>
  <c r="I77" i="2"/>
  <c r="G93" i="2"/>
  <c r="G94" i="2"/>
  <c r="B122" i="4"/>
  <c r="G28" i="2"/>
  <c r="H47" i="2"/>
  <c r="H27" i="2"/>
  <c r="H76" i="2" s="1"/>
  <c r="J17" i="2"/>
  <c r="J14" i="2"/>
  <c r="B99" i="4"/>
  <c r="B74" i="4"/>
  <c r="K13" i="2"/>
  <c r="R4" i="4"/>
  <c r="S4" i="2"/>
  <c r="N16" i="2"/>
  <c r="I18" i="2"/>
  <c r="I20" i="2"/>
  <c r="I24" i="2"/>
  <c r="I22" i="2"/>
  <c r="I43" i="2"/>
  <c r="I45" i="2"/>
  <c r="R120" i="4" l="1"/>
  <c r="S120" i="4" s="1"/>
  <c r="R96" i="4"/>
  <c r="S96" i="4" s="1"/>
  <c r="T96" i="4" s="1"/>
  <c r="Q48" i="4"/>
  <c r="Q71" i="4"/>
  <c r="R71" i="4" s="1"/>
  <c r="W95" i="4"/>
  <c r="X95" i="4" s="1"/>
  <c r="Y95" i="4" s="1"/>
  <c r="Z95" i="4" s="1"/>
  <c r="O121" i="4"/>
  <c r="P121" i="4" s="1"/>
  <c r="Q121" i="4" s="1"/>
  <c r="P98" i="4"/>
  <c r="V46" i="4"/>
  <c r="W46" i="4" s="1"/>
  <c r="X46" i="4" s="1"/>
  <c r="Y46" i="4" s="1"/>
  <c r="Z46" i="4" s="1"/>
  <c r="O73" i="4"/>
  <c r="P73" i="4" s="1"/>
  <c r="Q73" i="4" s="1"/>
  <c r="T120" i="4"/>
  <c r="U120" i="4" s="1"/>
  <c r="M122" i="4"/>
  <c r="L122" i="4"/>
  <c r="H122" i="4"/>
  <c r="K122" i="4"/>
  <c r="J122" i="4"/>
  <c r="I122" i="4"/>
  <c r="G122" i="4"/>
  <c r="O122" i="4"/>
  <c r="N122" i="4"/>
  <c r="R119" i="4"/>
  <c r="S119" i="4" s="1"/>
  <c r="Q97" i="4"/>
  <c r="R97" i="4" s="1"/>
  <c r="P99" i="4"/>
  <c r="O99" i="4"/>
  <c r="N99" i="4"/>
  <c r="M99" i="4"/>
  <c r="L99" i="4"/>
  <c r="I99" i="4"/>
  <c r="K99" i="4"/>
  <c r="J99" i="4"/>
  <c r="G99" i="4"/>
  <c r="H99" i="4"/>
  <c r="Q98" i="4"/>
  <c r="R98" i="4" s="1"/>
  <c r="S71" i="4"/>
  <c r="T71" i="4" s="1"/>
  <c r="U71" i="4" s="1"/>
  <c r="V71" i="4" s="1"/>
  <c r="W71" i="4" s="1"/>
  <c r="X71" i="4" s="1"/>
  <c r="Y71" i="4" s="1"/>
  <c r="Z71" i="4" s="1"/>
  <c r="K74" i="4"/>
  <c r="I74" i="4"/>
  <c r="O74" i="4"/>
  <c r="M74" i="4"/>
  <c r="L74" i="4"/>
  <c r="J74" i="4"/>
  <c r="G74" i="4"/>
  <c r="H74" i="4"/>
  <c r="N74" i="4"/>
  <c r="P72" i="4"/>
  <c r="I50" i="4"/>
  <c r="G50" i="4"/>
  <c r="H50" i="4"/>
  <c r="O50" i="4"/>
  <c r="M50" i="4"/>
  <c r="N50" i="4"/>
  <c r="L50" i="4"/>
  <c r="K50" i="4"/>
  <c r="J50" i="4"/>
  <c r="B51" i="4"/>
  <c r="S45" i="4"/>
  <c r="T45" i="4" s="1"/>
  <c r="U45" i="4" s="1"/>
  <c r="V45" i="4" s="1"/>
  <c r="W45" i="4" s="1"/>
  <c r="X45" i="4" s="1"/>
  <c r="Y45" i="4" s="1"/>
  <c r="Z45" i="4" s="1"/>
  <c r="O49" i="4"/>
  <c r="P49" i="4" s="1"/>
  <c r="T47" i="4"/>
  <c r="U47" i="4" s="1"/>
  <c r="V47" i="4" s="1"/>
  <c r="W47" i="4" s="1"/>
  <c r="X47" i="4" s="1"/>
  <c r="Y47" i="4" s="1"/>
  <c r="Z47" i="4" s="1"/>
  <c r="H93" i="2"/>
  <c r="H94" i="2"/>
  <c r="J75" i="2"/>
  <c r="J77" i="2"/>
  <c r="H28" i="2"/>
  <c r="B123" i="4"/>
  <c r="I47" i="2"/>
  <c r="I27" i="2"/>
  <c r="I76" i="2" s="1"/>
  <c r="J18" i="2"/>
  <c r="J22" i="2"/>
  <c r="J45" i="2"/>
  <c r="J20" i="2"/>
  <c r="J24" i="2"/>
  <c r="J43" i="2"/>
  <c r="O16" i="2"/>
  <c r="B100" i="4"/>
  <c r="B75" i="4"/>
  <c r="L13" i="2"/>
  <c r="K17" i="2"/>
  <c r="K14" i="2"/>
  <c r="T4" i="2"/>
  <c r="S4" i="4"/>
  <c r="R121" i="4" l="1"/>
  <c r="S121" i="4" s="1"/>
  <c r="T121" i="4" s="1"/>
  <c r="U121" i="4" s="1"/>
  <c r="U96" i="4"/>
  <c r="V96" i="4" s="1"/>
  <c r="W96" i="4" s="1"/>
  <c r="X96" i="4" s="1"/>
  <c r="Y96" i="4" s="1"/>
  <c r="Z96" i="4" s="1"/>
  <c r="P122" i="4"/>
  <c r="Q122" i="4" s="1"/>
  <c r="R48" i="4"/>
  <c r="S48" i="4" s="1"/>
  <c r="T48" i="4" s="1"/>
  <c r="U48" i="4" s="1"/>
  <c r="V48" i="4" s="1"/>
  <c r="W48" i="4" s="1"/>
  <c r="P50" i="4"/>
  <c r="Q50" i="4" s="1"/>
  <c r="Q99" i="4"/>
  <c r="V120" i="4"/>
  <c r="W120" i="4" s="1"/>
  <c r="X120" i="4" s="1"/>
  <c r="Y120" i="4" s="1"/>
  <c r="Z120" i="4" s="1"/>
  <c r="R122" i="4"/>
  <c r="S122" i="4" s="1"/>
  <c r="T119" i="4"/>
  <c r="U119" i="4" s="1"/>
  <c r="V119" i="4" s="1"/>
  <c r="O123" i="4"/>
  <c r="N123" i="4"/>
  <c r="M123" i="4"/>
  <c r="L123" i="4"/>
  <c r="K123" i="4"/>
  <c r="J123" i="4"/>
  <c r="I123" i="4"/>
  <c r="H123" i="4"/>
  <c r="G123" i="4"/>
  <c r="P123" i="4"/>
  <c r="V121" i="4"/>
  <c r="W121" i="4" s="1"/>
  <c r="Q100" i="4"/>
  <c r="P100" i="4"/>
  <c r="J100" i="4"/>
  <c r="O100" i="4"/>
  <c r="M100" i="4"/>
  <c r="L100" i="4"/>
  <c r="N100" i="4"/>
  <c r="K100" i="4"/>
  <c r="I100" i="4"/>
  <c r="H100" i="4"/>
  <c r="G100" i="4"/>
  <c r="R99" i="4"/>
  <c r="S99" i="4" s="1"/>
  <c r="S98" i="4"/>
  <c r="T98" i="4" s="1"/>
  <c r="S97" i="4"/>
  <c r="T97" i="4" s="1"/>
  <c r="P74" i="4"/>
  <c r="Q74" i="4" s="1"/>
  <c r="R74" i="4" s="1"/>
  <c r="N75" i="4"/>
  <c r="H75" i="4"/>
  <c r="M75" i="4"/>
  <c r="L75" i="4"/>
  <c r="I75" i="4"/>
  <c r="P75" i="4"/>
  <c r="O75" i="4"/>
  <c r="K75" i="4"/>
  <c r="J75" i="4"/>
  <c r="G75" i="4"/>
  <c r="Q72" i="4"/>
  <c r="R72" i="4" s="1"/>
  <c r="S72" i="4" s="1"/>
  <c r="T72" i="4" s="1"/>
  <c r="U72" i="4" s="1"/>
  <c r="V72" i="4" s="1"/>
  <c r="W72" i="4" s="1"/>
  <c r="X72" i="4" s="1"/>
  <c r="Y72" i="4" s="1"/>
  <c r="Z72" i="4" s="1"/>
  <c r="R73" i="4"/>
  <c r="L51" i="4"/>
  <c r="H51" i="4"/>
  <c r="K51" i="4"/>
  <c r="J51" i="4"/>
  <c r="I51" i="4"/>
  <c r="G51" i="4"/>
  <c r="P51" i="4"/>
  <c r="O51" i="4"/>
  <c r="N51" i="4"/>
  <c r="M51" i="4"/>
  <c r="B52" i="4"/>
  <c r="Q49" i="4"/>
  <c r="R49" i="4" s="1"/>
  <c r="S49" i="4" s="1"/>
  <c r="K75" i="2"/>
  <c r="K77" i="2"/>
  <c r="I93" i="2"/>
  <c r="I94" i="2"/>
  <c r="B124" i="4"/>
  <c r="J47" i="2"/>
  <c r="I28" i="2"/>
  <c r="P16" i="2"/>
  <c r="U4" i="2"/>
  <c r="B76" i="4"/>
  <c r="K18" i="2"/>
  <c r="K43" i="2"/>
  <c r="K45" i="2"/>
  <c r="K22" i="2"/>
  <c r="K20" i="2"/>
  <c r="K24" i="2"/>
  <c r="B101" i="4"/>
  <c r="M13" i="2"/>
  <c r="L14" i="2"/>
  <c r="L17" i="2"/>
  <c r="J27" i="2"/>
  <c r="J76" i="2" s="1"/>
  <c r="T4" i="4"/>
  <c r="X121" i="4" l="1"/>
  <c r="Y121" i="4" s="1"/>
  <c r="Z121" i="4" s="1"/>
  <c r="R50" i="4"/>
  <c r="T122" i="4"/>
  <c r="U122" i="4" s="1"/>
  <c r="V122" i="4" s="1"/>
  <c r="Q75" i="4"/>
  <c r="R75" i="4" s="1"/>
  <c r="X48" i="4"/>
  <c r="Y48" i="4" s="1"/>
  <c r="Z48" i="4" s="1"/>
  <c r="R100" i="4"/>
  <c r="S100" i="4" s="1"/>
  <c r="T100" i="4" s="1"/>
  <c r="U100" i="4" s="1"/>
  <c r="V100" i="4" s="1"/>
  <c r="W100" i="4" s="1"/>
  <c r="X100" i="4" s="1"/>
  <c r="Q123" i="4"/>
  <c r="W119" i="4"/>
  <c r="X119" i="4" s="1"/>
  <c r="Y119" i="4" s="1"/>
  <c r="Z119" i="4" s="1"/>
  <c r="R123" i="4"/>
  <c r="S123" i="4" s="1"/>
  <c r="T123" i="4" s="1"/>
  <c r="W122" i="4"/>
  <c r="X122" i="4" s="1"/>
  <c r="Y122" i="4" s="1"/>
  <c r="Z122" i="4" s="1"/>
  <c r="H124" i="4"/>
  <c r="G124" i="4"/>
  <c r="Q124" i="4"/>
  <c r="P124" i="4"/>
  <c r="N124" i="4"/>
  <c r="O124" i="4"/>
  <c r="M124" i="4"/>
  <c r="K124" i="4"/>
  <c r="J124" i="4"/>
  <c r="L124" i="4"/>
  <c r="I124" i="4"/>
  <c r="T99" i="4"/>
  <c r="U99" i="4" s="1"/>
  <c r="V99" i="4" s="1"/>
  <c r="W99" i="4" s="1"/>
  <c r="U97" i="4"/>
  <c r="V97" i="4" s="1"/>
  <c r="W97" i="4" s="1"/>
  <c r="X97" i="4" s="1"/>
  <c r="Y97" i="4" s="1"/>
  <c r="Z97" i="4" s="1"/>
  <c r="G101" i="4"/>
  <c r="R101" i="4"/>
  <c r="Q101" i="4"/>
  <c r="L101" i="4"/>
  <c r="P101" i="4"/>
  <c r="M101" i="4"/>
  <c r="K101" i="4"/>
  <c r="O101" i="4"/>
  <c r="N101" i="4"/>
  <c r="J101" i="4"/>
  <c r="I101" i="4"/>
  <c r="H101" i="4"/>
  <c r="U98" i="4"/>
  <c r="V98" i="4" s="1"/>
  <c r="W98" i="4" s="1"/>
  <c r="X98" i="4" s="1"/>
  <c r="Y98" i="4" s="1"/>
  <c r="Z98" i="4" s="1"/>
  <c r="S73" i="4"/>
  <c r="S74" i="4"/>
  <c r="T74" i="4" s="1"/>
  <c r="U74" i="4" s="1"/>
  <c r="V74" i="4" s="1"/>
  <c r="W74" i="4" s="1"/>
  <c r="X74" i="4" s="1"/>
  <c r="P76" i="4"/>
  <c r="L76" i="4"/>
  <c r="G76" i="4"/>
  <c r="O76" i="4"/>
  <c r="N76" i="4"/>
  <c r="I76" i="4"/>
  <c r="H76" i="4"/>
  <c r="M76" i="4"/>
  <c r="K76" i="4"/>
  <c r="J76" i="4"/>
  <c r="Q76" i="4"/>
  <c r="T49" i="4"/>
  <c r="U49" i="4" s="1"/>
  <c r="S50" i="4"/>
  <c r="T50" i="4" s="1"/>
  <c r="U50" i="4" s="1"/>
  <c r="V50" i="4" s="1"/>
  <c r="W50" i="4" s="1"/>
  <c r="X50" i="4" s="1"/>
  <c r="Y50" i="4" s="1"/>
  <c r="Z50" i="4" s="1"/>
  <c r="Q51" i="4"/>
  <c r="R51" i="4" s="1"/>
  <c r="S51" i="4" s="1"/>
  <c r="T51" i="4" s="1"/>
  <c r="N52" i="4"/>
  <c r="I52" i="4"/>
  <c r="M52" i="4"/>
  <c r="L52" i="4"/>
  <c r="H52" i="4"/>
  <c r="G52" i="4"/>
  <c r="K52" i="4"/>
  <c r="J52" i="4"/>
  <c r="Q52" i="4"/>
  <c r="P52" i="4"/>
  <c r="O52" i="4"/>
  <c r="B53" i="4"/>
  <c r="J94" i="2"/>
  <c r="J93" i="2"/>
  <c r="L75" i="2"/>
  <c r="L77" i="2"/>
  <c r="B125" i="4"/>
  <c r="K47" i="2"/>
  <c r="K27" i="2"/>
  <c r="K76" i="2" s="1"/>
  <c r="M17" i="2"/>
  <c r="M14" i="2"/>
  <c r="N13" i="2"/>
  <c r="U4" i="4"/>
  <c r="B102" i="4"/>
  <c r="Q16" i="2"/>
  <c r="B77" i="4"/>
  <c r="L18" i="2"/>
  <c r="L20" i="2"/>
  <c r="L45" i="2"/>
  <c r="L22" i="2"/>
  <c r="L24" i="2"/>
  <c r="L43" i="2"/>
  <c r="J28" i="2"/>
  <c r="V4" i="2"/>
  <c r="S75" i="4" l="1"/>
  <c r="T75" i="4"/>
  <c r="U75" i="4" s="1"/>
  <c r="V75" i="4" s="1"/>
  <c r="W75" i="4" s="1"/>
  <c r="X75" i="4" s="1"/>
  <c r="Y75" i="4" s="1"/>
  <c r="Z75" i="4" s="1"/>
  <c r="R52" i="4"/>
  <c r="S52" i="4" s="1"/>
  <c r="R76" i="4"/>
  <c r="S76" i="4" s="1"/>
  <c r="T76" i="4" s="1"/>
  <c r="R124" i="4"/>
  <c r="S101" i="4"/>
  <c r="T101" i="4" s="1"/>
  <c r="U101" i="4" s="1"/>
  <c r="V101" i="4" s="1"/>
  <c r="W101" i="4" s="1"/>
  <c r="X101" i="4" s="1"/>
  <c r="S124" i="4"/>
  <c r="T124" i="4" s="1"/>
  <c r="U124" i="4"/>
  <c r="V124" i="4" s="1"/>
  <c r="R125" i="4"/>
  <c r="P125" i="4"/>
  <c r="N125" i="4"/>
  <c r="M125" i="4"/>
  <c r="Q125" i="4"/>
  <c r="O125" i="4"/>
  <c r="L125" i="4"/>
  <c r="K125" i="4"/>
  <c r="H125" i="4"/>
  <c r="G125" i="4"/>
  <c r="J125" i="4"/>
  <c r="I125" i="4"/>
  <c r="U123" i="4"/>
  <c r="V123" i="4" s="1"/>
  <c r="W123" i="4" s="1"/>
  <c r="S102" i="4"/>
  <c r="G102" i="4"/>
  <c r="R102" i="4"/>
  <c r="K102" i="4"/>
  <c r="Q102" i="4"/>
  <c r="L102" i="4"/>
  <c r="P102" i="4"/>
  <c r="N102" i="4"/>
  <c r="O102" i="4"/>
  <c r="M102" i="4"/>
  <c r="J102" i="4"/>
  <c r="I102" i="4"/>
  <c r="H102" i="4"/>
  <c r="Y100" i="4"/>
  <c r="Z100" i="4" s="1"/>
  <c r="X99" i="4"/>
  <c r="Y99" i="4" s="1"/>
  <c r="Z99" i="4" s="1"/>
  <c r="T73" i="4"/>
  <c r="U73" i="4" s="1"/>
  <c r="Q77" i="4"/>
  <c r="O77" i="4"/>
  <c r="J77" i="4"/>
  <c r="P77" i="4"/>
  <c r="L77" i="4"/>
  <c r="K77" i="4"/>
  <c r="H77" i="4"/>
  <c r="R77" i="4"/>
  <c r="N77" i="4"/>
  <c r="M77" i="4"/>
  <c r="I77" i="4"/>
  <c r="G77" i="4"/>
  <c r="Y74" i="4"/>
  <c r="Z74" i="4" s="1"/>
  <c r="U51" i="4"/>
  <c r="V51" i="4" s="1"/>
  <c r="W51" i="4" s="1"/>
  <c r="X51" i="4" s="1"/>
  <c r="O53" i="4"/>
  <c r="N53" i="4"/>
  <c r="K53" i="4"/>
  <c r="M53" i="4"/>
  <c r="J53" i="4"/>
  <c r="L53" i="4"/>
  <c r="I53" i="4"/>
  <c r="H53" i="4"/>
  <c r="G53" i="4"/>
  <c r="R53" i="4"/>
  <c r="Q53" i="4"/>
  <c r="P53" i="4"/>
  <c r="B54" i="4"/>
  <c r="T52" i="4"/>
  <c r="V49" i="4"/>
  <c r="W49" i="4" s="1"/>
  <c r="X49" i="4" s="1"/>
  <c r="Y49" i="4" s="1"/>
  <c r="Z49" i="4" s="1"/>
  <c r="M77" i="2"/>
  <c r="M75" i="2"/>
  <c r="K94" i="2"/>
  <c r="K93" i="2"/>
  <c r="K28" i="2"/>
  <c r="B126" i="4"/>
  <c r="L27" i="2"/>
  <c r="L76" i="2" s="1"/>
  <c r="N14" i="2"/>
  <c r="N17" i="2"/>
  <c r="R16" i="2"/>
  <c r="B78" i="4"/>
  <c r="B103" i="4"/>
  <c r="W4" i="2"/>
  <c r="M18" i="2"/>
  <c r="M20" i="2"/>
  <c r="M43" i="2"/>
  <c r="M45" i="2"/>
  <c r="M22" i="2"/>
  <c r="M24" i="2"/>
  <c r="V4" i="4"/>
  <c r="L47" i="2"/>
  <c r="O13" i="2"/>
  <c r="U76" i="4" l="1"/>
  <c r="Y51" i="4"/>
  <c r="Z51" i="4" s="1"/>
  <c r="S53" i="4"/>
  <c r="T53" i="4" s="1"/>
  <c r="Y101" i="4"/>
  <c r="Z101" i="4" s="1"/>
  <c r="S77" i="4"/>
  <c r="T77" i="4" s="1"/>
  <c r="T102" i="4"/>
  <c r="U102" i="4" s="1"/>
  <c r="V102" i="4" s="1"/>
  <c r="X123" i="4"/>
  <c r="Y123" i="4" s="1"/>
  <c r="Z123" i="4" s="1"/>
  <c r="S125" i="4"/>
  <c r="T125" i="4" s="1"/>
  <c r="U125" i="4" s="1"/>
  <c r="V125" i="4" s="1"/>
  <c r="I126" i="4"/>
  <c r="S126" i="4"/>
  <c r="R126" i="4"/>
  <c r="P126" i="4"/>
  <c r="O126" i="4"/>
  <c r="Q126" i="4"/>
  <c r="N126" i="4"/>
  <c r="M126" i="4"/>
  <c r="L126" i="4"/>
  <c r="K126" i="4"/>
  <c r="J126" i="4"/>
  <c r="H126" i="4"/>
  <c r="G126" i="4"/>
  <c r="W124" i="4"/>
  <c r="X124" i="4" s="1"/>
  <c r="Y124" i="4" s="1"/>
  <c r="Z124" i="4" s="1"/>
  <c r="R103" i="4"/>
  <c r="Q103" i="4"/>
  <c r="P103" i="4"/>
  <c r="O103" i="4"/>
  <c r="L103" i="4"/>
  <c r="K103" i="4"/>
  <c r="J103" i="4"/>
  <c r="N103" i="4"/>
  <c r="M103" i="4"/>
  <c r="I103" i="4"/>
  <c r="T103" i="4"/>
  <c r="H103" i="4"/>
  <c r="S103" i="4"/>
  <c r="G103" i="4"/>
  <c r="V73" i="4"/>
  <c r="W73" i="4" s="1"/>
  <c r="X73" i="4" s="1"/>
  <c r="Y73" i="4" s="1"/>
  <c r="Z73" i="4" s="1"/>
  <c r="V76" i="4"/>
  <c r="W76" i="4" s="1"/>
  <c r="Q78" i="4"/>
  <c r="L78" i="4"/>
  <c r="K78" i="4"/>
  <c r="S78" i="4"/>
  <c r="R78" i="4"/>
  <c r="P78" i="4"/>
  <c r="O78" i="4"/>
  <c r="I78" i="4"/>
  <c r="G78" i="4"/>
  <c r="N78" i="4"/>
  <c r="M78" i="4"/>
  <c r="J78" i="4"/>
  <c r="H78" i="4"/>
  <c r="U52" i="4"/>
  <c r="V52" i="4" s="1"/>
  <c r="O54" i="4"/>
  <c r="I54" i="4"/>
  <c r="N54" i="4"/>
  <c r="M54" i="4"/>
  <c r="K54" i="4"/>
  <c r="L54" i="4"/>
  <c r="J54" i="4"/>
  <c r="H54" i="4"/>
  <c r="G54" i="4"/>
  <c r="R54" i="4"/>
  <c r="Q54" i="4"/>
  <c r="P54" i="4"/>
  <c r="S54" i="4"/>
  <c r="B55" i="4"/>
  <c r="U53" i="4"/>
  <c r="V53" i="4" s="1"/>
  <c r="N77" i="2"/>
  <c r="N75" i="2"/>
  <c r="L94" i="2"/>
  <c r="L93" i="2"/>
  <c r="L28" i="2"/>
  <c r="B127" i="4"/>
  <c r="M27" i="2"/>
  <c r="M76" i="2" s="1"/>
  <c r="M47" i="2"/>
  <c r="N18" i="2"/>
  <c r="N24" i="2"/>
  <c r="N22" i="2"/>
  <c r="N45" i="2"/>
  <c r="N43" i="2"/>
  <c r="N20" i="2"/>
  <c r="S16" i="2"/>
  <c r="P13" i="2"/>
  <c r="O14" i="2"/>
  <c r="O17" i="2"/>
  <c r="W4" i="4"/>
  <c r="B79" i="4"/>
  <c r="B104" i="4"/>
  <c r="X76" i="4" l="1"/>
  <c r="Y76" i="4" s="1"/>
  <c r="Z76" i="4" s="1"/>
  <c r="U77" i="4"/>
  <c r="V77" i="4" s="1"/>
  <c r="W77" i="4" s="1"/>
  <c r="T126" i="4"/>
  <c r="U126" i="4" s="1"/>
  <c r="V126" i="4" s="1"/>
  <c r="W126" i="4" s="1"/>
  <c r="X126" i="4" s="1"/>
  <c r="Y126" i="4" s="1"/>
  <c r="Z126" i="4" s="1"/>
  <c r="T78" i="4"/>
  <c r="U78" i="4" s="1"/>
  <c r="V78" i="4" s="1"/>
  <c r="U103" i="4"/>
  <c r="W102" i="4"/>
  <c r="X102" i="4" s="1"/>
  <c r="W125" i="4"/>
  <c r="X125" i="4" s="1"/>
  <c r="Y125" i="4" s="1"/>
  <c r="T127" i="4"/>
  <c r="G127" i="4"/>
  <c r="Q127" i="4"/>
  <c r="P127" i="4"/>
  <c r="L127" i="4"/>
  <c r="O127" i="4"/>
  <c r="N127" i="4"/>
  <c r="M127" i="4"/>
  <c r="K127" i="4"/>
  <c r="J127" i="4"/>
  <c r="I127" i="4"/>
  <c r="H127" i="4"/>
  <c r="S127" i="4"/>
  <c r="R127" i="4"/>
  <c r="Y102" i="4"/>
  <c r="Z102" i="4" s="1"/>
  <c r="V103" i="4"/>
  <c r="W103" i="4" s="1"/>
  <c r="X103" i="4" s="1"/>
  <c r="P104" i="4"/>
  <c r="O104" i="4"/>
  <c r="N104" i="4"/>
  <c r="H104" i="4"/>
  <c r="I104" i="4"/>
  <c r="M104" i="4"/>
  <c r="K104" i="4"/>
  <c r="J104" i="4"/>
  <c r="L104" i="4"/>
  <c r="U104" i="4"/>
  <c r="S104" i="4"/>
  <c r="G104" i="4"/>
  <c r="R104" i="4"/>
  <c r="Q104" i="4"/>
  <c r="T104" i="4"/>
  <c r="P79" i="4"/>
  <c r="H79" i="4"/>
  <c r="G79" i="4"/>
  <c r="O79" i="4"/>
  <c r="N79" i="4"/>
  <c r="I79" i="4"/>
  <c r="S79" i="4"/>
  <c r="Q79" i="4"/>
  <c r="M79" i="4"/>
  <c r="L79" i="4"/>
  <c r="K79" i="4"/>
  <c r="J79" i="4"/>
  <c r="T79" i="4"/>
  <c r="R79" i="4"/>
  <c r="X77" i="4"/>
  <c r="Y77" i="4" s="1"/>
  <c r="Z77" i="4" s="1"/>
  <c r="W53" i="4"/>
  <c r="X53" i="4" s="1"/>
  <c r="Y53" i="4" s="1"/>
  <c r="Z53" i="4" s="1"/>
  <c r="N55" i="4"/>
  <c r="R55" i="4"/>
  <c r="M55" i="4"/>
  <c r="H55" i="4"/>
  <c r="G55" i="4"/>
  <c r="L55" i="4"/>
  <c r="T55" i="4"/>
  <c r="K55" i="4"/>
  <c r="J55" i="4"/>
  <c r="I55" i="4"/>
  <c r="S55" i="4"/>
  <c r="Q55" i="4"/>
  <c r="P55" i="4"/>
  <c r="O55" i="4"/>
  <c r="B56" i="4"/>
  <c r="T54" i="4"/>
  <c r="U54" i="4" s="1"/>
  <c r="V54" i="4" s="1"/>
  <c r="W54" i="4" s="1"/>
  <c r="W52" i="4"/>
  <c r="X52" i="4" s="1"/>
  <c r="Y52" i="4" s="1"/>
  <c r="Z52" i="4" s="1"/>
  <c r="O75" i="2"/>
  <c r="O77" i="2"/>
  <c r="M94" i="2"/>
  <c r="M93" i="2"/>
  <c r="M28" i="2"/>
  <c r="B128" i="4"/>
  <c r="Q13" i="2"/>
  <c r="N47" i="2"/>
  <c r="P14" i="2"/>
  <c r="P17" i="2"/>
  <c r="N27" i="2"/>
  <c r="N76" i="2" s="1"/>
  <c r="B105" i="4"/>
  <c r="O18" i="2"/>
  <c r="O20" i="2"/>
  <c r="O45" i="2"/>
  <c r="O24" i="2"/>
  <c r="O22" i="2"/>
  <c r="O43" i="2"/>
  <c r="T16" i="2"/>
  <c r="X4" i="4"/>
  <c r="B80" i="4"/>
  <c r="V104" i="4" l="1"/>
  <c r="U79" i="4"/>
  <c r="V79" i="4" s="1"/>
  <c r="U127" i="4"/>
  <c r="Q128" i="4"/>
  <c r="J128" i="4"/>
  <c r="O128" i="4"/>
  <c r="M128" i="4"/>
  <c r="L128" i="4"/>
  <c r="K128" i="4"/>
  <c r="N128" i="4"/>
  <c r="U128" i="4"/>
  <c r="I128" i="4"/>
  <c r="T128" i="4"/>
  <c r="H128" i="4"/>
  <c r="P128" i="4"/>
  <c r="S128" i="4"/>
  <c r="G128" i="4"/>
  <c r="R128" i="4"/>
  <c r="Z125" i="4"/>
  <c r="W104" i="4"/>
  <c r="X104" i="4" s="1"/>
  <c r="M105" i="4"/>
  <c r="L105" i="4"/>
  <c r="K105" i="4"/>
  <c r="V105" i="4"/>
  <c r="J105" i="4"/>
  <c r="H105" i="4"/>
  <c r="S105" i="4"/>
  <c r="U105" i="4"/>
  <c r="I105" i="4"/>
  <c r="T105" i="4"/>
  <c r="G105" i="4"/>
  <c r="R105" i="4"/>
  <c r="Q105" i="4"/>
  <c r="P105" i="4"/>
  <c r="O105" i="4"/>
  <c r="N105" i="4"/>
  <c r="Y103" i="4"/>
  <c r="Z103" i="4" s="1"/>
  <c r="N80" i="4"/>
  <c r="U80" i="4"/>
  <c r="T80" i="4"/>
  <c r="S80" i="4"/>
  <c r="M80" i="4"/>
  <c r="L80" i="4"/>
  <c r="I80" i="4"/>
  <c r="H80" i="4"/>
  <c r="R80" i="4"/>
  <c r="P80" i="4"/>
  <c r="K80" i="4"/>
  <c r="J80" i="4"/>
  <c r="G80" i="4"/>
  <c r="Q80" i="4"/>
  <c r="O80" i="4"/>
  <c r="W78" i="4"/>
  <c r="U55" i="4"/>
  <c r="V55" i="4" s="1"/>
  <c r="L56" i="4"/>
  <c r="H56" i="4"/>
  <c r="R56" i="4"/>
  <c r="K56" i="4"/>
  <c r="J56" i="4"/>
  <c r="T56" i="4"/>
  <c r="U56" i="4"/>
  <c r="I56" i="4"/>
  <c r="S56" i="4"/>
  <c r="G56" i="4"/>
  <c r="O56" i="4"/>
  <c r="N56" i="4"/>
  <c r="M56" i="4"/>
  <c r="Q56" i="4"/>
  <c r="P56" i="4"/>
  <c r="B57" i="4"/>
  <c r="X54" i="4"/>
  <c r="Y54" i="4" s="1"/>
  <c r="Z54" i="4" s="1"/>
  <c r="P75" i="2"/>
  <c r="P77" i="2"/>
  <c r="N94" i="2"/>
  <c r="N93" i="2"/>
  <c r="B129" i="4"/>
  <c r="O47" i="2"/>
  <c r="O27" i="2"/>
  <c r="O76" i="2" s="1"/>
  <c r="P18" i="2"/>
  <c r="P22" i="2"/>
  <c r="P43" i="2"/>
  <c r="P45" i="2"/>
  <c r="P24" i="2"/>
  <c r="P20" i="2"/>
  <c r="B81" i="4"/>
  <c r="U16" i="2"/>
  <c r="B106" i="4"/>
  <c r="N28" i="2"/>
  <c r="Y4" i="4"/>
  <c r="R13" i="2"/>
  <c r="Q17" i="2"/>
  <c r="Q14" i="2"/>
  <c r="W79" i="4" l="1"/>
  <c r="X79" i="4" s="1"/>
  <c r="Y79" i="4" s="1"/>
  <c r="Z79" i="4" s="1"/>
  <c r="W105" i="4"/>
  <c r="X105" i="4" s="1"/>
  <c r="Y105" i="4" s="1"/>
  <c r="V127" i="4"/>
  <c r="W127" i="4" s="1"/>
  <c r="V56" i="4"/>
  <c r="W56" i="4" s="1"/>
  <c r="X56" i="4" s="1"/>
  <c r="Y56" i="4" s="1"/>
  <c r="Z56" i="4" s="1"/>
  <c r="V128" i="4"/>
  <c r="W128" i="4" s="1"/>
  <c r="X128" i="4" s="1"/>
  <c r="Y128" i="4" s="1"/>
  <c r="O129" i="4"/>
  <c r="M129" i="4"/>
  <c r="L129" i="4"/>
  <c r="V129" i="4"/>
  <c r="J129" i="4"/>
  <c r="U129" i="4"/>
  <c r="K129" i="4"/>
  <c r="I129" i="4"/>
  <c r="H129" i="4"/>
  <c r="T129" i="4"/>
  <c r="R129" i="4"/>
  <c r="Q129" i="4"/>
  <c r="N129" i="4"/>
  <c r="G129" i="4"/>
  <c r="P129" i="4"/>
  <c r="S129" i="4"/>
  <c r="U106" i="4"/>
  <c r="I106" i="4"/>
  <c r="T106" i="4"/>
  <c r="H106" i="4"/>
  <c r="S106" i="4"/>
  <c r="G106" i="4"/>
  <c r="N106" i="4"/>
  <c r="R106" i="4"/>
  <c r="P106" i="4"/>
  <c r="M106" i="4"/>
  <c r="Q106" i="4"/>
  <c r="O106" i="4"/>
  <c r="L106" i="4"/>
  <c r="W106" i="4"/>
  <c r="K106" i="4"/>
  <c r="V106" i="4"/>
  <c r="J106" i="4"/>
  <c r="Y104" i="4"/>
  <c r="Z104" i="4" s="1"/>
  <c r="K81" i="4"/>
  <c r="I81" i="4"/>
  <c r="O81" i="4"/>
  <c r="N81" i="4"/>
  <c r="M81" i="4"/>
  <c r="V81" i="4"/>
  <c r="J81" i="4"/>
  <c r="U81" i="4"/>
  <c r="L81" i="4"/>
  <c r="T81" i="4"/>
  <c r="H81" i="4"/>
  <c r="S81" i="4"/>
  <c r="G81" i="4"/>
  <c r="R81" i="4"/>
  <c r="Q81" i="4"/>
  <c r="P81" i="4"/>
  <c r="V80" i="4"/>
  <c r="W80" i="4" s="1"/>
  <c r="X78" i="4"/>
  <c r="Y78" i="4" s="1"/>
  <c r="Z78" i="4" s="1"/>
  <c r="U57" i="4"/>
  <c r="I57" i="4"/>
  <c r="N57" i="4"/>
  <c r="J57" i="4"/>
  <c r="T57" i="4"/>
  <c r="H57" i="4"/>
  <c r="S57" i="4"/>
  <c r="G57" i="4"/>
  <c r="R57" i="4"/>
  <c r="Q57" i="4"/>
  <c r="P57" i="4"/>
  <c r="M57" i="4"/>
  <c r="O57" i="4"/>
  <c r="L57" i="4"/>
  <c r="K57" i="4"/>
  <c r="V57" i="4"/>
  <c r="B58" i="4"/>
  <c r="W55" i="4"/>
  <c r="X55" i="4" s="1"/>
  <c r="Y55" i="4" s="1"/>
  <c r="Z55" i="4" s="1"/>
  <c r="Q75" i="2"/>
  <c r="Q77" i="2"/>
  <c r="O94" i="2"/>
  <c r="O93" i="2"/>
  <c r="O28" i="2"/>
  <c r="B130" i="4"/>
  <c r="P27" i="2"/>
  <c r="P76" i="2" s="1"/>
  <c r="P47" i="2"/>
  <c r="S13" i="2"/>
  <c r="R17" i="2"/>
  <c r="R14" i="2"/>
  <c r="B107" i="4"/>
  <c r="V16" i="2"/>
  <c r="Q18" i="2"/>
  <c r="Q43" i="2"/>
  <c r="Q24" i="2"/>
  <c r="Q45" i="2"/>
  <c r="Q22" i="2"/>
  <c r="Q20" i="2"/>
  <c r="B82" i="4"/>
  <c r="Z4" i="4"/>
  <c r="X106" i="4" l="1"/>
  <c r="Y106" i="4" s="1"/>
  <c r="Z106" i="4" s="1"/>
  <c r="W57" i="4"/>
  <c r="X57" i="4" s="1"/>
  <c r="Y57" i="4" s="1"/>
  <c r="Z57" i="4" s="1"/>
  <c r="X127" i="4"/>
  <c r="Y127" i="4" s="1"/>
  <c r="Z127" i="4" s="1"/>
  <c r="W81" i="4"/>
  <c r="W129" i="4"/>
  <c r="Z105" i="4"/>
  <c r="Z128" i="4"/>
  <c r="X129" i="4"/>
  <c r="Y129" i="4" s="1"/>
  <c r="K130" i="4"/>
  <c r="V130" i="4"/>
  <c r="T130" i="4"/>
  <c r="H130" i="4"/>
  <c r="R130" i="4"/>
  <c r="P130" i="4"/>
  <c r="S130" i="4"/>
  <c r="G130" i="4"/>
  <c r="O130" i="4"/>
  <c r="Q130" i="4"/>
  <c r="N130" i="4"/>
  <c r="M130" i="4"/>
  <c r="U130" i="4"/>
  <c r="L130" i="4"/>
  <c r="W130" i="4"/>
  <c r="J130" i="4"/>
  <c r="I130" i="4"/>
  <c r="P107" i="4"/>
  <c r="O107" i="4"/>
  <c r="H107" i="4"/>
  <c r="N107" i="4"/>
  <c r="I107" i="4"/>
  <c r="M107" i="4"/>
  <c r="K107" i="4"/>
  <c r="J107" i="4"/>
  <c r="U107" i="4"/>
  <c r="X107" i="4"/>
  <c r="L107" i="4"/>
  <c r="Y107" i="4" s="1"/>
  <c r="Z107" i="4" s="1"/>
  <c r="W107" i="4"/>
  <c r="V107" i="4"/>
  <c r="T107" i="4"/>
  <c r="S107" i="4"/>
  <c r="G107" i="4"/>
  <c r="R107" i="4"/>
  <c r="Q107" i="4"/>
  <c r="X80" i="4"/>
  <c r="Y80" i="4" s="1"/>
  <c r="Z80" i="4" s="1"/>
  <c r="X81" i="4"/>
  <c r="Y81" i="4" s="1"/>
  <c r="S82" i="4"/>
  <c r="G82" i="4"/>
  <c r="R82" i="4"/>
  <c r="Q82" i="4"/>
  <c r="N82" i="4"/>
  <c r="M82" i="4"/>
  <c r="L82" i="4"/>
  <c r="K82" i="4"/>
  <c r="V82" i="4"/>
  <c r="U82" i="4"/>
  <c r="T82" i="4"/>
  <c r="P82" i="4"/>
  <c r="O82" i="4"/>
  <c r="W82" i="4"/>
  <c r="J82" i="4"/>
  <c r="I82" i="4"/>
  <c r="H82" i="4"/>
  <c r="Q58" i="4"/>
  <c r="T58" i="4"/>
  <c r="S58" i="4"/>
  <c r="P58" i="4"/>
  <c r="L58" i="4"/>
  <c r="W58" i="4"/>
  <c r="G58" i="4"/>
  <c r="O58" i="4"/>
  <c r="N58" i="4"/>
  <c r="M58" i="4"/>
  <c r="K58" i="4"/>
  <c r="J58" i="4"/>
  <c r="U58" i="4"/>
  <c r="H58" i="4"/>
  <c r="R58" i="4"/>
  <c r="V58" i="4"/>
  <c r="I58" i="4"/>
  <c r="B59" i="4"/>
  <c r="R75" i="2"/>
  <c r="R77" i="2"/>
  <c r="P94" i="2"/>
  <c r="P93" i="2"/>
  <c r="B131" i="4"/>
  <c r="P28" i="2"/>
  <c r="Q47" i="2"/>
  <c r="R18" i="2"/>
  <c r="R22" i="2"/>
  <c r="R43" i="2"/>
  <c r="R24" i="2"/>
  <c r="R45" i="2"/>
  <c r="R20" i="2"/>
  <c r="Q27" i="2"/>
  <c r="Q76" i="2" s="1"/>
  <c r="S17" i="2"/>
  <c r="S14" i="2"/>
  <c r="T13" i="2"/>
  <c r="B108" i="4"/>
  <c r="B83" i="4"/>
  <c r="W16" i="2"/>
  <c r="X130" i="4" l="1"/>
  <c r="Y130" i="4" s="1"/>
  <c r="Z130" i="4" s="1"/>
  <c r="X82" i="4"/>
  <c r="Y82" i="4" s="1"/>
  <c r="Z82" i="4" s="1"/>
  <c r="X58" i="4"/>
  <c r="Y58" i="4" s="1"/>
  <c r="Z58" i="4" s="1"/>
  <c r="R131" i="4"/>
  <c r="P131" i="4"/>
  <c r="O131" i="4"/>
  <c r="L131" i="4"/>
  <c r="V131" i="4"/>
  <c r="N131" i="4"/>
  <c r="M131" i="4"/>
  <c r="X131" i="4"/>
  <c r="K131" i="4"/>
  <c r="W131" i="4"/>
  <c r="J131" i="4"/>
  <c r="U131" i="4"/>
  <c r="I131" i="4"/>
  <c r="T131" i="4"/>
  <c r="H131" i="4"/>
  <c r="S131" i="4"/>
  <c r="G131" i="4"/>
  <c r="Q131" i="4"/>
  <c r="Z129" i="4"/>
  <c r="V108" i="4"/>
  <c r="V109" i="4" s="1"/>
  <c r="S32" i="2" s="1"/>
  <c r="J108" i="4"/>
  <c r="U108" i="4"/>
  <c r="U109" i="4" s="1"/>
  <c r="R32" i="2" s="1"/>
  <c r="T108" i="4"/>
  <c r="T109" i="4" s="1"/>
  <c r="Q32" i="2" s="1"/>
  <c r="H108" i="4"/>
  <c r="H109" i="4" s="1"/>
  <c r="E32" i="2" s="1"/>
  <c r="I108" i="4"/>
  <c r="I109" i="4" s="1"/>
  <c r="F32" i="2" s="1"/>
  <c r="N108" i="4"/>
  <c r="N109" i="4" s="1"/>
  <c r="K32" i="2" s="1"/>
  <c r="S108" i="4"/>
  <c r="S109" i="4" s="1"/>
  <c r="P32" i="2" s="1"/>
  <c r="G108" i="4"/>
  <c r="Q108" i="4"/>
  <c r="Q109" i="4" s="1"/>
  <c r="N32" i="2" s="1"/>
  <c r="P108" i="4"/>
  <c r="P109" i="4" s="1"/>
  <c r="M32" i="2" s="1"/>
  <c r="R108" i="4"/>
  <c r="R109" i="4" s="1"/>
  <c r="O32" i="2" s="1"/>
  <c r="Y108" i="4"/>
  <c r="M108" i="4"/>
  <c r="M109" i="4" s="1"/>
  <c r="J32" i="2" s="1"/>
  <c r="X108" i="4"/>
  <c r="X109" i="4" s="1"/>
  <c r="U32" i="2" s="1"/>
  <c r="L108" i="4"/>
  <c r="L109" i="4" s="1"/>
  <c r="I32" i="2" s="1"/>
  <c r="K108" i="4"/>
  <c r="K109" i="4" s="1"/>
  <c r="H32" i="2" s="1"/>
  <c r="O108" i="4"/>
  <c r="O109" i="4" s="1"/>
  <c r="L32" i="2" s="1"/>
  <c r="W108" i="4"/>
  <c r="W109" i="4" s="1"/>
  <c r="T32" i="2" s="1"/>
  <c r="N83" i="4"/>
  <c r="S83" i="4"/>
  <c r="Q83" i="4"/>
  <c r="O83" i="4"/>
  <c r="M83" i="4"/>
  <c r="X83" i="4"/>
  <c r="L83" i="4"/>
  <c r="U83" i="4"/>
  <c r="T83" i="4"/>
  <c r="R83" i="4"/>
  <c r="P83" i="4"/>
  <c r="W83" i="4"/>
  <c r="K83" i="4"/>
  <c r="V83" i="4"/>
  <c r="J83" i="4"/>
  <c r="I83" i="4"/>
  <c r="H83" i="4"/>
  <c r="G83" i="4"/>
  <c r="Z81" i="4"/>
  <c r="X59" i="4"/>
  <c r="L59" i="4"/>
  <c r="G59" i="4"/>
  <c r="R59" i="4"/>
  <c r="W59" i="4"/>
  <c r="K59" i="4"/>
  <c r="V59" i="4"/>
  <c r="J59" i="4"/>
  <c r="P59" i="4"/>
  <c r="N59" i="4"/>
  <c r="M59" i="4"/>
  <c r="U59" i="4"/>
  <c r="I59" i="4"/>
  <c r="T59" i="4"/>
  <c r="H59" i="4"/>
  <c r="S59" i="4"/>
  <c r="Q59" i="4"/>
  <c r="O59" i="4"/>
  <c r="B60" i="4"/>
  <c r="S75" i="2"/>
  <c r="S77" i="2"/>
  <c r="Q93" i="2"/>
  <c r="Q94" i="2"/>
  <c r="B132" i="4"/>
  <c r="B84" i="4"/>
  <c r="S18" i="2"/>
  <c r="S20" i="2"/>
  <c r="S45" i="2"/>
  <c r="S22" i="2"/>
  <c r="S24" i="2"/>
  <c r="S43" i="2"/>
  <c r="T17" i="2"/>
  <c r="T14" i="2"/>
  <c r="Q28" i="2"/>
  <c r="U13" i="2"/>
  <c r="J109" i="4"/>
  <c r="G32" i="2" s="1"/>
  <c r="R47" i="2"/>
  <c r="R27" i="2"/>
  <c r="R76" i="2" s="1"/>
  <c r="Y131" i="4" l="1"/>
  <c r="Z131" i="4" s="1"/>
  <c r="Y83" i="4"/>
  <c r="Z83" i="4" s="1"/>
  <c r="Y59" i="4"/>
  <c r="Z59" i="4" s="1"/>
  <c r="Z108" i="4"/>
  <c r="X132" i="4"/>
  <c r="L132" i="4"/>
  <c r="K132" i="4"/>
  <c r="K133" i="4" s="1"/>
  <c r="H33" i="2" s="1"/>
  <c r="P132" i="4"/>
  <c r="U132" i="4"/>
  <c r="U133" i="4" s="1"/>
  <c r="R33" i="2" s="1"/>
  <c r="I132" i="4"/>
  <c r="I133" i="4" s="1"/>
  <c r="F33" i="2" s="1"/>
  <c r="G132" i="4"/>
  <c r="R132" i="4"/>
  <c r="R133" i="4" s="1"/>
  <c r="O33" i="2" s="1"/>
  <c r="Q132" i="4"/>
  <c r="T132" i="4"/>
  <c r="T133" i="4" s="1"/>
  <c r="Q33" i="2" s="1"/>
  <c r="H132" i="4"/>
  <c r="H133" i="4" s="1"/>
  <c r="E33" i="2" s="1"/>
  <c r="S132" i="4"/>
  <c r="S133" i="4" s="1"/>
  <c r="P33" i="2" s="1"/>
  <c r="O132" i="4"/>
  <c r="N132" i="4"/>
  <c r="J132" i="4"/>
  <c r="J133" i="4" s="1"/>
  <c r="G33" i="2" s="1"/>
  <c r="Y132" i="4"/>
  <c r="Y133" i="4" s="1"/>
  <c r="V33" i="2" s="1"/>
  <c r="M132" i="4"/>
  <c r="M133" i="4" s="1"/>
  <c r="J33" i="2" s="1"/>
  <c r="W132" i="4"/>
  <c r="W133" i="4" s="1"/>
  <c r="T33" i="2" s="1"/>
  <c r="V132" i="4"/>
  <c r="V133" i="4" s="1"/>
  <c r="S33" i="2" s="1"/>
  <c r="T84" i="4"/>
  <c r="T85" i="4" s="1"/>
  <c r="Q31" i="2" s="1"/>
  <c r="H84" i="4"/>
  <c r="O84" i="4"/>
  <c r="N84" i="4"/>
  <c r="L84" i="4"/>
  <c r="J84" i="4"/>
  <c r="S84" i="4"/>
  <c r="S85" i="4" s="1"/>
  <c r="P31" i="2" s="1"/>
  <c r="G84" i="4"/>
  <c r="R84" i="4"/>
  <c r="R85" i="4" s="1"/>
  <c r="O31" i="2" s="1"/>
  <c r="Y84" i="4"/>
  <c r="X84" i="4"/>
  <c r="X85" i="4" s="1"/>
  <c r="U31" i="2" s="1"/>
  <c r="W84" i="4"/>
  <c r="W85" i="4" s="1"/>
  <c r="T31" i="2" s="1"/>
  <c r="I84" i="4"/>
  <c r="I85" i="4" s="1"/>
  <c r="F31" i="2" s="1"/>
  <c r="Q84" i="4"/>
  <c r="P84" i="4"/>
  <c r="P85" i="4" s="1"/>
  <c r="M31" i="2" s="1"/>
  <c r="M84" i="4"/>
  <c r="M85" i="4" s="1"/>
  <c r="J31" i="2" s="1"/>
  <c r="K84" i="4"/>
  <c r="V84" i="4"/>
  <c r="V85" i="4" s="1"/>
  <c r="S31" i="2" s="1"/>
  <c r="U84" i="4"/>
  <c r="U85" i="4" s="1"/>
  <c r="R31" i="2" s="1"/>
  <c r="R60" i="4"/>
  <c r="Q60" i="4"/>
  <c r="P60" i="4"/>
  <c r="M60" i="4"/>
  <c r="L60" i="4"/>
  <c r="I60" i="4"/>
  <c r="O60" i="4"/>
  <c r="Y60" i="4"/>
  <c r="X60" i="4"/>
  <c r="W60" i="4"/>
  <c r="V60" i="4"/>
  <c r="U60" i="4"/>
  <c r="H60" i="4"/>
  <c r="S60" i="4"/>
  <c r="N60" i="4"/>
  <c r="K60" i="4"/>
  <c r="J60" i="4"/>
  <c r="T60" i="4"/>
  <c r="G60" i="4"/>
  <c r="R93" i="2"/>
  <c r="R94" i="2"/>
  <c r="T75" i="2"/>
  <c r="T77" i="2"/>
  <c r="L133" i="4"/>
  <c r="I33" i="2" s="1"/>
  <c r="N133" i="4"/>
  <c r="K33" i="2" s="1"/>
  <c r="O133" i="4"/>
  <c r="L33" i="2" s="1"/>
  <c r="P133" i="4"/>
  <c r="M33" i="2" s="1"/>
  <c r="Q133" i="4"/>
  <c r="N33" i="2" s="1"/>
  <c r="X133" i="4"/>
  <c r="U33" i="2" s="1"/>
  <c r="Y109" i="4"/>
  <c r="V32" i="2" s="1"/>
  <c r="V13" i="2"/>
  <c r="S27" i="2"/>
  <c r="S76" i="2" s="1"/>
  <c r="U17" i="2"/>
  <c r="U14" i="2"/>
  <c r="S47" i="2"/>
  <c r="H85" i="4"/>
  <c r="E31" i="2" s="1"/>
  <c r="J85" i="4"/>
  <c r="G31" i="2" s="1"/>
  <c r="K85" i="4"/>
  <c r="H31" i="2" s="1"/>
  <c r="L85" i="4"/>
  <c r="I31" i="2" s="1"/>
  <c r="N85" i="4"/>
  <c r="K31" i="2" s="1"/>
  <c r="O85" i="4"/>
  <c r="L31" i="2" s="1"/>
  <c r="Q85" i="4"/>
  <c r="N31" i="2" s="1"/>
  <c r="R28" i="2"/>
  <c r="G109" i="4"/>
  <c r="D32" i="2" s="1"/>
  <c r="T18" i="2"/>
  <c r="T43" i="2"/>
  <c r="T45" i="2"/>
  <c r="T22" i="2"/>
  <c r="T24" i="2"/>
  <c r="T20" i="2"/>
  <c r="Z60" i="4" l="1"/>
  <c r="Z132" i="4"/>
  <c r="Z133" i="4" s="1"/>
  <c r="W33" i="2" s="1"/>
  <c r="Z84" i="4"/>
  <c r="S93" i="2"/>
  <c r="S94" i="2"/>
  <c r="U75" i="2"/>
  <c r="U77" i="2"/>
  <c r="G133" i="4"/>
  <c r="D33" i="2" s="1"/>
  <c r="Z109" i="4"/>
  <c r="W32" i="2" s="1"/>
  <c r="T47" i="2"/>
  <c r="U18" i="2"/>
  <c r="U24" i="2"/>
  <c r="U20" i="2"/>
  <c r="U43" i="2"/>
  <c r="U45" i="2"/>
  <c r="U22" i="2"/>
  <c r="S28" i="2"/>
  <c r="V17" i="2"/>
  <c r="V14" i="2"/>
  <c r="W13" i="2"/>
  <c r="Y85" i="4"/>
  <c r="V31" i="2" s="1"/>
  <c r="T27" i="2"/>
  <c r="T76" i="2" s="1"/>
  <c r="G85" i="4"/>
  <c r="D31" i="2" s="1"/>
  <c r="T93" i="2" l="1"/>
  <c r="T94" i="2"/>
  <c r="V75" i="2"/>
  <c r="V77" i="2"/>
  <c r="U47" i="2"/>
  <c r="Z85" i="4"/>
  <c r="W31" i="2" s="1"/>
  <c r="U27" i="2"/>
  <c r="U76" i="2" s="1"/>
  <c r="V18" i="2"/>
  <c r="V20" i="2"/>
  <c r="V43" i="2"/>
  <c r="V24" i="2"/>
  <c r="V22" i="2"/>
  <c r="V45" i="2"/>
  <c r="T28" i="2"/>
  <c r="W17" i="2"/>
  <c r="W14" i="2"/>
  <c r="U93" i="2" l="1"/>
  <c r="U94" i="2"/>
  <c r="W75" i="2"/>
  <c r="W77" i="2"/>
  <c r="V27" i="2"/>
  <c r="V76" i="2" s="1"/>
  <c r="W18" i="2"/>
  <c r="W43" i="2"/>
  <c r="W20" i="2"/>
  <c r="W22" i="2"/>
  <c r="W24" i="2"/>
  <c r="W45" i="2"/>
  <c r="U28" i="2"/>
  <c r="V47" i="2"/>
  <c r="V94" i="2" l="1"/>
  <c r="V93" i="2"/>
  <c r="V28" i="2"/>
  <c r="W47" i="2"/>
  <c r="W27" i="2"/>
  <c r="W76" i="2" s="1"/>
  <c r="W94" i="2" l="1"/>
  <c r="W93" i="2"/>
  <c r="W28" i="2"/>
  <c r="W96" i="2" l="1"/>
  <c r="E111" i="2"/>
  <c r="R111" i="2" l="1"/>
  <c r="Q111" i="2"/>
  <c r="V111" i="2"/>
  <c r="U111" i="2"/>
  <c r="O111" i="2"/>
  <c r="L111" i="2"/>
  <c r="W111" i="2"/>
  <c r="N111" i="2"/>
  <c r="P111" i="2"/>
  <c r="T111" i="2"/>
  <c r="S111" i="2"/>
  <c r="M111" i="2"/>
  <c r="K111" i="2"/>
  <c r="J111" i="2"/>
  <c r="I111" i="2"/>
  <c r="H111" i="2"/>
  <c r="G111" i="2"/>
  <c r="E8" i="4" l="1"/>
  <c r="E14" i="4" s="1"/>
  <c r="Z35" i="4"/>
  <c r="Y25" i="4"/>
  <c r="V87" i="2" s="1"/>
  <c r="Y35" i="4"/>
  <c r="Y14" i="4"/>
  <c r="V115" i="2" s="1"/>
  <c r="X25" i="4"/>
  <c r="U87" i="2" s="1"/>
  <c r="X35" i="4"/>
  <c r="X14" i="4"/>
  <c r="U115" i="2" s="1"/>
  <c r="P25" i="4"/>
  <c r="M87" i="2" s="1"/>
  <c r="P35" i="4"/>
  <c r="P14" i="4"/>
  <c r="M115" i="2" s="1"/>
  <c r="G14" i="4"/>
  <c r="D115" i="2" s="1"/>
  <c r="G25" i="4"/>
  <c r="D87" i="2" s="1"/>
  <c r="V25" i="4"/>
  <c r="S87" i="2" s="1"/>
  <c r="V35" i="4"/>
  <c r="V14" i="4"/>
  <c r="S115" i="2" s="1"/>
  <c r="S35" i="4"/>
  <c r="S14" i="4"/>
  <c r="P115" i="2" s="1"/>
  <c r="S25" i="4"/>
  <c r="P87" i="2" s="1"/>
  <c r="R14" i="4"/>
  <c r="O115" i="2" s="1"/>
  <c r="R25" i="4"/>
  <c r="O87" i="2" s="1"/>
  <c r="R35" i="4"/>
  <c r="J25" i="4"/>
  <c r="G87" i="2" s="1"/>
  <c r="J35" i="4"/>
  <c r="J14" i="4"/>
  <c r="G115" i="2" s="1"/>
  <c r="K25" i="4"/>
  <c r="H87" i="2" s="1"/>
  <c r="K35" i="4"/>
  <c r="K14" i="4"/>
  <c r="H115" i="2" s="1"/>
  <c r="U25" i="4"/>
  <c r="R87" i="2" s="1"/>
  <c r="U35" i="4"/>
  <c r="U14" i="4"/>
  <c r="R115" i="2" s="1"/>
  <c r="I25" i="4"/>
  <c r="F87" i="2" s="1"/>
  <c r="I14" i="4"/>
  <c r="F115" i="2" s="1"/>
  <c r="L25" i="4"/>
  <c r="I87" i="2" s="1"/>
  <c r="L35" i="4"/>
  <c r="L14" i="4"/>
  <c r="I115" i="2" s="1"/>
  <c r="Z25" i="4"/>
  <c r="W87" i="2" s="1"/>
  <c r="Z14" i="4"/>
  <c r="W115" i="2" s="1"/>
  <c r="M25" i="4"/>
  <c r="J87" i="2" s="1"/>
  <c r="M35" i="4"/>
  <c r="M14" i="4"/>
  <c r="J115" i="2" s="1"/>
  <c r="Q25" i="4"/>
  <c r="N87" i="2" s="1"/>
  <c r="Q35" i="4"/>
  <c r="Q14" i="4"/>
  <c r="N115" i="2" s="1"/>
  <c r="W25" i="4"/>
  <c r="T87" i="2" s="1"/>
  <c r="W35" i="4"/>
  <c r="W14" i="4"/>
  <c r="T115" i="2" s="1"/>
  <c r="O25" i="4"/>
  <c r="L87" i="2" s="1"/>
  <c r="O35" i="4"/>
  <c r="O14" i="4"/>
  <c r="L115" i="2" s="1"/>
  <c r="T35" i="4"/>
  <c r="T14" i="4"/>
  <c r="Q115" i="2" s="1"/>
  <c r="T25" i="4"/>
  <c r="Q87" i="2" s="1"/>
  <c r="N25" i="4"/>
  <c r="K87" i="2" s="1"/>
  <c r="N35" i="4"/>
  <c r="N14" i="4"/>
  <c r="K115" i="2" s="1"/>
  <c r="H35" i="4"/>
  <c r="H14" i="4"/>
  <c r="E115" i="2" s="1"/>
  <c r="H25" i="4"/>
  <c r="E87" i="2" s="1"/>
  <c r="G29" i="4" l="1"/>
  <c r="G35" i="4" s="1"/>
  <c r="M61" i="2"/>
  <c r="N61" i="2"/>
  <c r="O61" i="2"/>
  <c r="P61" i="2"/>
  <c r="E61" i="2"/>
  <c r="Q61" i="2"/>
  <c r="F61" i="2"/>
  <c r="R61" i="2"/>
  <c r="G61" i="2"/>
  <c r="S61" i="2"/>
  <c r="H61" i="2"/>
  <c r="T61" i="2"/>
  <c r="I61" i="2"/>
  <c r="U61" i="2"/>
  <c r="J61" i="2"/>
  <c r="V61" i="2"/>
  <c r="K61" i="2"/>
  <c r="W61" i="2"/>
  <c r="L61" i="2"/>
  <c r="X26" i="4"/>
  <c r="U116" i="2" s="1"/>
  <c r="U117" i="2" s="1"/>
  <c r="L26" i="4"/>
  <c r="I116" i="2" s="1"/>
  <c r="I117" i="2" s="1"/>
  <c r="O26" i="4"/>
  <c r="L116" i="2" s="1"/>
  <c r="L117" i="2" s="1"/>
  <c r="Q26" i="4"/>
  <c r="N116" i="2" s="1"/>
  <c r="N117" i="2" s="1"/>
  <c r="H26" i="4"/>
  <c r="E116" i="2" s="1"/>
  <c r="E117" i="2" s="1"/>
  <c r="I35" i="4"/>
  <c r="S26" i="4"/>
  <c r="P116" i="2" s="1"/>
  <c r="P117" i="2" s="1"/>
  <c r="T26" i="4"/>
  <c r="Q116" i="2" s="1"/>
  <c r="Q117" i="2" s="1"/>
  <c r="W26" i="4"/>
  <c r="T116" i="2" s="1"/>
  <c r="T117" i="2" s="1"/>
  <c r="K26" i="4"/>
  <c r="H116" i="2" s="1"/>
  <c r="H117" i="2" s="1"/>
  <c r="U26" i="4"/>
  <c r="R116" i="2" s="1"/>
  <c r="R117" i="2" s="1"/>
  <c r="Y26" i="4"/>
  <c r="V116" i="2" s="1"/>
  <c r="V117" i="2" s="1"/>
  <c r="M26" i="4"/>
  <c r="J116" i="2" s="1"/>
  <c r="J117" i="2" s="1"/>
  <c r="N26" i="4"/>
  <c r="K116" i="2" s="1"/>
  <c r="K117" i="2" s="1"/>
  <c r="J26" i="4"/>
  <c r="G116" i="2" s="1"/>
  <c r="G117" i="2" s="1"/>
  <c r="P26" i="4"/>
  <c r="M116" i="2" s="1"/>
  <c r="M117" i="2" s="1"/>
  <c r="V26" i="4"/>
  <c r="S116" i="2" s="1"/>
  <c r="S117" i="2" s="1"/>
  <c r="D117" i="2"/>
  <c r="R26" i="4"/>
  <c r="O116" i="2" s="1"/>
  <c r="O117" i="2" s="1"/>
  <c r="I26" i="4"/>
  <c r="F116" i="2" s="1"/>
  <c r="F117" i="2" s="1"/>
  <c r="Z26" i="4"/>
  <c r="W116" i="2" s="1"/>
  <c r="W117" i="2" s="1"/>
  <c r="D61" i="2" l="1"/>
  <c r="H61" i="4" l="1"/>
  <c r="G61" i="4"/>
  <c r="E30" i="2" l="1"/>
  <c r="D30" i="2"/>
  <c r="I61" i="4" l="1"/>
  <c r="J61" i="4"/>
  <c r="G30" i="2" l="1"/>
  <c r="F30" i="2"/>
  <c r="H157" i="4"/>
  <c r="K61" i="4"/>
  <c r="H30" i="2" l="1"/>
  <c r="E34" i="2"/>
  <c r="E35" i="2" s="1"/>
  <c r="E110" i="2" s="1"/>
  <c r="H37" i="4"/>
  <c r="G157" i="4"/>
  <c r="I157" i="4"/>
  <c r="J157" i="4"/>
  <c r="L61" i="4"/>
  <c r="M61" i="4"/>
  <c r="I30" i="2" l="1"/>
  <c r="G34" i="2"/>
  <c r="G35" i="2" s="1"/>
  <c r="J37" i="4"/>
  <c r="F34" i="2"/>
  <c r="F35" i="2" s="1"/>
  <c r="I37" i="4"/>
  <c r="D34" i="2"/>
  <c r="D35" i="2" s="1"/>
  <c r="G37" i="4"/>
  <c r="E36" i="2"/>
  <c r="E38" i="2"/>
  <c r="E40" i="2"/>
  <c r="J30" i="2"/>
  <c r="L157" i="4"/>
  <c r="I34" i="2" s="1"/>
  <c r="K157" i="4"/>
  <c r="O61" i="4"/>
  <c r="N61" i="4"/>
  <c r="I35" i="2" l="1"/>
  <c r="I110" i="2" s="1"/>
  <c r="K30" i="2"/>
  <c r="E41" i="2"/>
  <c r="E49" i="2"/>
  <c r="L30" i="2"/>
  <c r="D86" i="2"/>
  <c r="D88" i="2" s="1"/>
  <c r="D36" i="2"/>
  <c r="D38" i="2"/>
  <c r="D110" i="2"/>
  <c r="D40" i="2"/>
  <c r="H34" i="2"/>
  <c r="H35" i="2" s="1"/>
  <c r="K37" i="4"/>
  <c r="F36" i="2"/>
  <c r="F38" i="2"/>
  <c r="F110" i="2"/>
  <c r="F40" i="2"/>
  <c r="G110" i="2"/>
  <c r="G36" i="2"/>
  <c r="G40" i="2"/>
  <c r="G38" i="2"/>
  <c r="L37" i="4"/>
  <c r="M157" i="4"/>
  <c r="N157" i="4"/>
  <c r="K34" i="2" s="1"/>
  <c r="O157" i="4"/>
  <c r="L34" i="2" s="1"/>
  <c r="P61" i="4"/>
  <c r="Q61" i="4"/>
  <c r="R61" i="4"/>
  <c r="I36" i="2" l="1"/>
  <c r="I38" i="2"/>
  <c r="I40" i="2"/>
  <c r="I41" i="2" s="1"/>
  <c r="K35" i="2"/>
  <c r="K38" i="2" s="1"/>
  <c r="L35" i="2"/>
  <c r="L36" i="2" s="1"/>
  <c r="O37" i="4"/>
  <c r="G49" i="2"/>
  <c r="G41" i="2"/>
  <c r="E86" i="2"/>
  <c r="E88" i="2" s="1"/>
  <c r="M30" i="2"/>
  <c r="F41" i="2"/>
  <c r="F49" i="2"/>
  <c r="E52" i="2"/>
  <c r="E53" i="2" s="1"/>
  <c r="E50" i="2"/>
  <c r="O30" i="2"/>
  <c r="H38" i="2"/>
  <c r="H110" i="2"/>
  <c r="H40" i="2"/>
  <c r="H36" i="2"/>
  <c r="N37" i="4"/>
  <c r="N30" i="2"/>
  <c r="J34" i="2"/>
  <c r="J35" i="2" s="1"/>
  <c r="M37" i="4"/>
  <c r="D41" i="2"/>
  <c r="D49" i="2"/>
  <c r="Q157" i="4"/>
  <c r="N34" i="2" s="1"/>
  <c r="P157" i="4"/>
  <c r="M34" i="2" s="1"/>
  <c r="S61" i="4"/>
  <c r="K36" i="2" l="1"/>
  <c r="K40" i="2"/>
  <c r="K49" i="2" s="1"/>
  <c r="K50" i="2" s="1"/>
  <c r="I49" i="2"/>
  <c r="I52" i="2" s="1"/>
  <c r="I53" i="2" s="1"/>
  <c r="K110" i="2"/>
  <c r="N35" i="2"/>
  <c r="N36" i="2" s="1"/>
  <c r="L40" i="2"/>
  <c r="L38" i="2"/>
  <c r="L110" i="2"/>
  <c r="M35" i="2"/>
  <c r="M110" i="2" s="1"/>
  <c r="P37" i="4"/>
  <c r="H49" i="2"/>
  <c r="H41" i="2"/>
  <c r="F86" i="2"/>
  <c r="F88" i="2" s="1"/>
  <c r="G52" i="2"/>
  <c r="G53" i="2" s="1"/>
  <c r="G50" i="2"/>
  <c r="D52" i="2"/>
  <c r="D53" i="2" s="1"/>
  <c r="D50" i="2"/>
  <c r="P30" i="2"/>
  <c r="J38" i="2"/>
  <c r="J110" i="2"/>
  <c r="J36" i="2"/>
  <c r="J40" i="2"/>
  <c r="Q37" i="4"/>
  <c r="F52" i="2"/>
  <c r="F53" i="2" s="1"/>
  <c r="F50" i="2"/>
  <c r="R157" i="4"/>
  <c r="S157" i="4"/>
  <c r="P34" i="2" s="1"/>
  <c r="T61" i="4"/>
  <c r="U61" i="4"/>
  <c r="K52" i="2" l="1"/>
  <c r="K53" i="2" s="1"/>
  <c r="K41" i="2"/>
  <c r="I50" i="2"/>
  <c r="N38" i="2"/>
  <c r="N40" i="2"/>
  <c r="N49" i="2" s="1"/>
  <c r="N52" i="2" s="1"/>
  <c r="N53" i="2" s="1"/>
  <c r="N110" i="2"/>
  <c r="M38" i="2"/>
  <c r="M40" i="2"/>
  <c r="M49" i="2" s="1"/>
  <c r="M50" i="2" s="1"/>
  <c r="M36" i="2"/>
  <c r="P35" i="2"/>
  <c r="P36" i="2" s="1"/>
  <c r="L41" i="2"/>
  <c r="L49" i="2"/>
  <c r="S37" i="4"/>
  <c r="J49" i="2"/>
  <c r="J41" i="2"/>
  <c r="G86" i="2"/>
  <c r="G88" i="2" s="1"/>
  <c r="R30" i="2"/>
  <c r="Q30" i="2"/>
  <c r="H52" i="2"/>
  <c r="H53" i="2" s="1"/>
  <c r="H50" i="2"/>
  <c r="O34" i="2"/>
  <c r="O35" i="2" s="1"/>
  <c r="R37" i="4"/>
  <c r="T157" i="4"/>
  <c r="Q34" i="2" s="1"/>
  <c r="U157" i="4"/>
  <c r="R34" i="2" s="1"/>
  <c r="V61" i="4"/>
  <c r="N41" i="2" l="1"/>
  <c r="N50" i="2"/>
  <c r="M41" i="2"/>
  <c r="M52" i="2"/>
  <c r="M53" i="2" s="1"/>
  <c r="P40" i="2"/>
  <c r="P41" i="2" s="1"/>
  <c r="P110" i="2"/>
  <c r="P38" i="2"/>
  <c r="R35" i="2"/>
  <c r="R36" i="2" s="1"/>
  <c r="L50" i="2"/>
  <c r="L52" i="2"/>
  <c r="L53" i="2" s="1"/>
  <c r="Q35" i="2"/>
  <c r="Q36" i="2" s="1"/>
  <c r="S30" i="2"/>
  <c r="O40" i="2"/>
  <c r="O110" i="2"/>
  <c r="O36" i="2"/>
  <c r="O38" i="2"/>
  <c r="T37" i="4"/>
  <c r="U37" i="4"/>
  <c r="H86" i="2"/>
  <c r="H88" i="2" s="1"/>
  <c r="J50" i="2"/>
  <c r="J52" i="2"/>
  <c r="J53" i="2" s="1"/>
  <c r="W61" i="4"/>
  <c r="R40" i="2" l="1"/>
  <c r="R49" i="2" s="1"/>
  <c r="R110" i="2"/>
  <c r="R38" i="2"/>
  <c r="P49" i="2"/>
  <c r="P50" i="2" s="1"/>
  <c r="Q38" i="2"/>
  <c r="Q40" i="2"/>
  <c r="Q41" i="2" s="1"/>
  <c r="Q110" i="2"/>
  <c r="I86" i="2"/>
  <c r="I88" i="2" s="1"/>
  <c r="T30" i="2"/>
  <c r="O49" i="2"/>
  <c r="O41" i="2"/>
  <c r="W157" i="4"/>
  <c r="T34" i="2" s="1"/>
  <c r="Y157" i="4"/>
  <c r="V34" i="2" s="1"/>
  <c r="V157" i="4"/>
  <c r="X61" i="4"/>
  <c r="R41" i="2" l="1"/>
  <c r="P52" i="2"/>
  <c r="P53" i="2" s="1"/>
  <c r="T35" i="2"/>
  <c r="T110" i="2" s="1"/>
  <c r="Q49" i="2"/>
  <c r="Q52" i="2" s="1"/>
  <c r="Q53" i="2" s="1"/>
  <c r="U30" i="2"/>
  <c r="S34" i="2"/>
  <c r="S35" i="2" s="1"/>
  <c r="V37" i="4"/>
  <c r="O52" i="2"/>
  <c r="O53" i="2" s="1"/>
  <c r="O50" i="2"/>
  <c r="W37" i="4"/>
  <c r="J86" i="2"/>
  <c r="J88" i="2" s="1"/>
  <c r="X157" i="4"/>
  <c r="U34" i="2" s="1"/>
  <c r="Z157" i="4"/>
  <c r="W34" i="2" s="1"/>
  <c r="R52" i="2"/>
  <c r="R53" i="2" s="1"/>
  <c r="R50" i="2"/>
  <c r="Y61" i="4"/>
  <c r="T36" i="2" l="1"/>
  <c r="Q50" i="2"/>
  <c r="T38" i="2"/>
  <c r="T40" i="2"/>
  <c r="T41" i="2" s="1"/>
  <c r="U35" i="2"/>
  <c r="U38" i="2" s="1"/>
  <c r="K86" i="2"/>
  <c r="K88" i="2" s="1"/>
  <c r="V30" i="2"/>
  <c r="V35" i="2" s="1"/>
  <c r="Y37" i="4"/>
  <c r="S38" i="2"/>
  <c r="S36" i="2"/>
  <c r="S110" i="2"/>
  <c r="S40" i="2"/>
  <c r="X37" i="4"/>
  <c r="Z61" i="4"/>
  <c r="T49" i="2" l="1"/>
  <c r="T52" i="2" s="1"/>
  <c r="T53" i="2" s="1"/>
  <c r="U40" i="2"/>
  <c r="U49" i="2" s="1"/>
  <c r="U110" i="2"/>
  <c r="U36" i="2"/>
  <c r="S49" i="2"/>
  <c r="S41" i="2"/>
  <c r="Z37" i="4"/>
  <c r="W30" i="2"/>
  <c r="W35" i="2" s="1"/>
  <c r="L86" i="2"/>
  <c r="L88" i="2" s="1"/>
  <c r="V38" i="2"/>
  <c r="V36" i="2"/>
  <c r="V110" i="2"/>
  <c r="V40" i="2"/>
  <c r="T50" i="2" l="1"/>
  <c r="U41" i="2"/>
  <c r="M86" i="2"/>
  <c r="M88" i="2" s="1"/>
  <c r="S52" i="2"/>
  <c r="S53" i="2" s="1"/>
  <c r="S50" i="2"/>
  <c r="W38" i="2"/>
  <c r="W36" i="2"/>
  <c r="W110" i="2"/>
  <c r="W40" i="2"/>
  <c r="V49" i="2"/>
  <c r="V41" i="2"/>
  <c r="U52" i="2"/>
  <c r="U53" i="2" s="1"/>
  <c r="U50" i="2"/>
  <c r="N86" i="2" l="1"/>
  <c r="N88" i="2" s="1"/>
  <c r="V50" i="2"/>
  <c r="V52" i="2"/>
  <c r="V53" i="2" s="1"/>
  <c r="W49" i="2"/>
  <c r="W41" i="2"/>
  <c r="O86" i="2" l="1"/>
  <c r="O88" i="2" s="1"/>
  <c r="W50" i="2"/>
  <c r="W52" i="2"/>
  <c r="W53" i="2" s="1"/>
  <c r="P86" i="2" l="1"/>
  <c r="P88" i="2" s="1"/>
  <c r="Q86" i="2" l="1"/>
  <c r="Q88" i="2" s="1"/>
  <c r="R86" i="2" l="1"/>
  <c r="R88" i="2" s="1"/>
  <c r="S86" i="2" l="1"/>
  <c r="S88" i="2" s="1"/>
  <c r="T86" i="2" l="1"/>
  <c r="T88" i="2" s="1"/>
  <c r="U86" i="2" l="1"/>
  <c r="U88" i="2" s="1"/>
  <c r="V86" i="2" l="1"/>
  <c r="V88" i="2" s="1"/>
  <c r="W86" i="2" l="1"/>
  <c r="W88" i="2" s="1"/>
  <c r="D120" i="2" l="1"/>
  <c r="E120" i="2"/>
  <c r="W120" i="2"/>
  <c r="R120" i="2"/>
  <c r="G120" i="2"/>
  <c r="V120" i="2"/>
  <c r="M120" i="2"/>
  <c r="L120" i="2"/>
  <c r="F120" i="2"/>
  <c r="P120" i="2"/>
  <c r="J120" i="2"/>
  <c r="O120" i="2"/>
  <c r="U120" i="2"/>
  <c r="Q120" i="2"/>
  <c r="S120" i="2"/>
  <c r="H120" i="2"/>
  <c r="T120" i="2"/>
  <c r="N120" i="2"/>
  <c r="I120" i="2"/>
  <c r="K120" i="2"/>
  <c r="G122" i="2"/>
  <c r="I96" i="2"/>
  <c r="F96" i="2"/>
  <c r="M96" i="2"/>
  <c r="Q96" i="2"/>
  <c r="I122" i="2"/>
  <c r="L96" i="2"/>
  <c r="R122" i="2"/>
  <c r="N122" i="2"/>
  <c r="J96" i="2"/>
  <c r="G96" i="2"/>
  <c r="W122" i="2"/>
  <c r="T122" i="2"/>
  <c r="R96" i="2"/>
  <c r="D96" i="2"/>
  <c r="K96" i="2"/>
  <c r="P122" i="2"/>
  <c r="U122" i="2"/>
  <c r="O122" i="2"/>
  <c r="S96" i="2"/>
  <c r="U96" i="2"/>
  <c r="O96" i="2"/>
  <c r="J122" i="2"/>
  <c r="Q122" i="2"/>
  <c r="N96" i="2"/>
  <c r="L122" i="2"/>
  <c r="V122" i="2"/>
  <c r="H96" i="2"/>
  <c r="V96" i="2"/>
  <c r="E122" i="2"/>
  <c r="M122" i="2"/>
  <c r="K122" i="2"/>
  <c r="S122" i="2"/>
  <c r="F122" i="2"/>
  <c r="T96" i="2"/>
  <c r="E96" i="2"/>
  <c r="H122" i="2"/>
  <c r="P96" i="2"/>
  <c r="D145" i="2"/>
  <c r="D122" i="2"/>
  <c r="D159" i="2" l="1"/>
  <c r="D55" i="2" s="1"/>
  <c r="D157" i="2"/>
  <c r="D98" i="2" s="1"/>
  <c r="D99" i="2" s="1"/>
  <c r="E142" i="2"/>
  <c r="D57" i="2" l="1"/>
  <c r="D63" i="2" s="1"/>
  <c r="D65" i="2" s="1"/>
  <c r="D67" i="2" s="1"/>
  <c r="D69" i="2" s="1"/>
  <c r="E145" i="2"/>
  <c r="E154" i="2"/>
  <c r="F142" i="2"/>
  <c r="E159" i="2"/>
  <c r="E55" i="2" s="1"/>
  <c r="D70" i="2" l="1"/>
  <c r="D109" i="2"/>
  <c r="D112" i="2" s="1"/>
  <c r="D113" i="2" s="1"/>
  <c r="D102" i="2"/>
  <c r="E57" i="2"/>
  <c r="E63" i="2" s="1"/>
  <c r="E65" i="2" s="1"/>
  <c r="E67" i="2" s="1"/>
  <c r="E69" i="2" s="1"/>
  <c r="F145" i="2"/>
  <c r="F157" i="2" s="1"/>
  <c r="F98" i="2" s="1"/>
  <c r="F99" i="2" s="1"/>
  <c r="F154" i="2"/>
  <c r="E157" i="2"/>
  <c r="E98" i="2" s="1"/>
  <c r="E99" i="2" s="1"/>
  <c r="D135" i="2" l="1"/>
  <c r="D124" i="2" s="1"/>
  <c r="E109" i="2"/>
  <c r="E112" i="2" s="1"/>
  <c r="E113" i="2" s="1"/>
  <c r="E102" i="2"/>
  <c r="E70" i="2"/>
  <c r="G142" i="2"/>
  <c r="F159" i="2"/>
  <c r="F55" i="2" s="1"/>
  <c r="G145" i="2"/>
  <c r="G157" i="2" s="1"/>
  <c r="G98" i="2" s="1"/>
  <c r="G99" i="2" s="1"/>
  <c r="G154" i="2"/>
  <c r="D136" i="2" l="1"/>
  <c r="D101" i="2"/>
  <c r="D103" i="2" s="1"/>
  <c r="D105" i="2" s="1"/>
  <c r="G159" i="2"/>
  <c r="G55" i="2" s="1"/>
  <c r="H142" i="2"/>
  <c r="F57" i="2"/>
  <c r="F63" i="2" s="1"/>
  <c r="F65" i="2" s="1"/>
  <c r="F67" i="2" s="1"/>
  <c r="F69" i="2" s="1"/>
  <c r="G57" i="2"/>
  <c r="G63" i="2" s="1"/>
  <c r="G65" i="2" s="1"/>
  <c r="G67" i="2" s="1"/>
  <c r="G69" i="2" s="1"/>
  <c r="H145" i="2"/>
  <c r="H157" i="2" s="1"/>
  <c r="H98" i="2" s="1"/>
  <c r="H99" i="2" s="1"/>
  <c r="H154" i="2"/>
  <c r="H159" i="2"/>
  <c r="H55" i="2" s="1"/>
  <c r="I142" i="2"/>
  <c r="D125" i="2" l="1"/>
  <c r="D127" i="2" s="1"/>
  <c r="D130" i="2" s="1"/>
  <c r="D131" i="2" s="1"/>
  <c r="G109" i="2"/>
  <c r="G112" i="2" s="1"/>
  <c r="G113" i="2" s="1"/>
  <c r="G70" i="2"/>
  <c r="F70" i="2"/>
  <c r="F102" i="2"/>
  <c r="G102" i="2" s="1"/>
  <c r="F109" i="2"/>
  <c r="F112" i="2" s="1"/>
  <c r="F113" i="2" s="1"/>
  <c r="H57" i="2"/>
  <c r="H63" i="2" s="1"/>
  <c r="H65" i="2" s="1"/>
  <c r="H67" i="2" s="1"/>
  <c r="H69" i="2" s="1"/>
  <c r="I145" i="2"/>
  <c r="I157" i="2" s="1"/>
  <c r="I98" i="2" s="1"/>
  <c r="I154" i="2"/>
  <c r="D74" i="2" l="1"/>
  <c r="D78" i="2" s="1"/>
  <c r="D90" i="2" s="1"/>
  <c r="D106" i="2" s="1"/>
  <c r="E129" i="2"/>
  <c r="E135" i="2" s="1"/>
  <c r="E124" i="2" s="1"/>
  <c r="J142" i="2"/>
  <c r="J145" i="2" s="1"/>
  <c r="I99" i="2"/>
  <c r="I159" i="2"/>
  <c r="I55" i="2" s="1"/>
  <c r="J154" i="2"/>
  <c r="H109" i="2"/>
  <c r="H112" i="2" s="1"/>
  <c r="H113" i="2" s="1"/>
  <c r="H70" i="2"/>
  <c r="H102" i="2"/>
  <c r="E136" i="2" l="1"/>
  <c r="E101" i="2"/>
  <c r="E103" i="2" s="1"/>
  <c r="E105" i="2" s="1"/>
  <c r="J157" i="2"/>
  <c r="J98" i="2" s="1"/>
  <c r="J99" i="2" s="1"/>
  <c r="K142" i="2"/>
  <c r="J159" i="2"/>
  <c r="J55" i="2" s="1"/>
  <c r="I57" i="2"/>
  <c r="I63" i="2" s="1"/>
  <c r="I65" i="2" s="1"/>
  <c r="I67" i="2" s="1"/>
  <c r="I69" i="2" s="1"/>
  <c r="J57" i="2"/>
  <c r="J63" i="2" s="1"/>
  <c r="J65" i="2" s="1"/>
  <c r="J67" i="2" s="1"/>
  <c r="J69" i="2" s="1"/>
  <c r="K145" i="2"/>
  <c r="K157" i="2" s="1"/>
  <c r="K98" i="2" s="1"/>
  <c r="K99" i="2" s="1"/>
  <c r="K154" i="2"/>
  <c r="L142" i="2"/>
  <c r="E125" i="2" l="1"/>
  <c r="E127" i="2" s="1"/>
  <c r="E130" i="2" s="1"/>
  <c r="E131" i="2" s="1"/>
  <c r="J109" i="2"/>
  <c r="J112" i="2" s="1"/>
  <c r="J113" i="2" s="1"/>
  <c r="J70" i="2"/>
  <c r="I70" i="2"/>
  <c r="I102" i="2"/>
  <c r="J102" i="2" s="1"/>
  <c r="I109" i="2"/>
  <c r="I112" i="2" s="1"/>
  <c r="I113" i="2" s="1"/>
  <c r="K159" i="2"/>
  <c r="K55" i="2" s="1"/>
  <c r="L145" i="2"/>
  <c r="L157" i="2" s="1"/>
  <c r="L98" i="2" s="1"/>
  <c r="L99" i="2" s="1"/>
  <c r="L154" i="2"/>
  <c r="M142" i="2"/>
  <c r="E74" i="2" l="1"/>
  <c r="E78" i="2" s="1"/>
  <c r="E90" i="2" s="1"/>
  <c r="E106" i="2" s="1"/>
  <c r="F129" i="2"/>
  <c r="F135" i="2" s="1"/>
  <c r="L159" i="2"/>
  <c r="L55" i="2" s="1"/>
  <c r="L57" i="2"/>
  <c r="L63" i="2" s="1"/>
  <c r="L65" i="2" s="1"/>
  <c r="L67" i="2" s="1"/>
  <c r="L69" i="2" s="1"/>
  <c r="K57" i="2"/>
  <c r="K63" i="2" s="1"/>
  <c r="K65" i="2" s="1"/>
  <c r="K67" i="2" s="1"/>
  <c r="K69" i="2" s="1"/>
  <c r="M145" i="2"/>
  <c r="M157" i="2" s="1"/>
  <c r="M98" i="2" s="1"/>
  <c r="M99" i="2" s="1"/>
  <c r="M154" i="2"/>
  <c r="F136" i="2" l="1"/>
  <c r="F124" i="2"/>
  <c r="F101" i="2" s="1"/>
  <c r="F103" i="2" s="1"/>
  <c r="F105" i="2" s="1"/>
  <c r="M159" i="2"/>
  <c r="M55" i="2" s="1"/>
  <c r="N142" i="2"/>
  <c r="K70" i="2"/>
  <c r="K109" i="2"/>
  <c r="K112" i="2" s="1"/>
  <c r="K113" i="2" s="1"/>
  <c r="K102" i="2"/>
  <c r="L102" i="2" s="1"/>
  <c r="M57" i="2"/>
  <c r="M63" i="2" s="1"/>
  <c r="M65" i="2" s="1"/>
  <c r="M67" i="2" s="1"/>
  <c r="M69" i="2" s="1"/>
  <c r="N145" i="2"/>
  <c r="N157" i="2" s="1"/>
  <c r="N98" i="2" s="1"/>
  <c r="N154" i="2"/>
  <c r="L109" i="2"/>
  <c r="L112" i="2" s="1"/>
  <c r="L113" i="2" s="1"/>
  <c r="L70" i="2"/>
  <c r="F125" i="2" l="1"/>
  <c r="F127" i="2" s="1"/>
  <c r="F130" i="2" s="1"/>
  <c r="F131" i="2" s="1"/>
  <c r="M70" i="2"/>
  <c r="M109" i="2"/>
  <c r="M112" i="2" s="1"/>
  <c r="M113" i="2" s="1"/>
  <c r="N159" i="2"/>
  <c r="N55" i="2" s="1"/>
  <c r="M102" i="2"/>
  <c r="N99" i="2"/>
  <c r="O142" i="2"/>
  <c r="O145" i="2" s="1"/>
  <c r="O157" i="2" s="1"/>
  <c r="O98" i="2" s="1"/>
  <c r="F74" i="2" l="1"/>
  <c r="F78" i="2" s="1"/>
  <c r="F90" i="2" s="1"/>
  <c r="F106" i="2" s="1"/>
  <c r="G129" i="2"/>
  <c r="G135" i="2" s="1"/>
  <c r="G136" i="2"/>
  <c r="G124" i="2"/>
  <c r="O154" i="2"/>
  <c r="O159" i="2"/>
  <c r="O55" i="2" s="1"/>
  <c r="N57" i="2"/>
  <c r="N63" i="2" s="1"/>
  <c r="N65" i="2" s="1"/>
  <c r="N67" i="2" s="1"/>
  <c r="N69" i="2" s="1"/>
  <c r="P142" i="2"/>
  <c r="P145" i="2" s="1"/>
  <c r="O99" i="2"/>
  <c r="P154" i="2"/>
  <c r="G101" i="2"/>
  <c r="G103" i="2" s="1"/>
  <c r="G105" i="2" s="1"/>
  <c r="G125" i="2" l="1"/>
  <c r="G127" i="2" s="1"/>
  <c r="G130" i="2" s="1"/>
  <c r="G131" i="2" s="1"/>
  <c r="H129" i="2" s="1"/>
  <c r="P157" i="2"/>
  <c r="P98" i="2" s="1"/>
  <c r="P99" i="2" s="1"/>
  <c r="P159" i="2"/>
  <c r="P55" i="2" s="1"/>
  <c r="N102" i="2"/>
  <c r="N70" i="2"/>
  <c r="N109" i="2"/>
  <c r="N112" i="2" s="1"/>
  <c r="N113" i="2" s="1"/>
  <c r="P57" i="2"/>
  <c r="P63" i="2" s="1"/>
  <c r="P65" i="2" s="1"/>
  <c r="P67" i="2" s="1"/>
  <c r="P69" i="2" s="1"/>
  <c r="Q142" i="2"/>
  <c r="Q145" i="2" s="1"/>
  <c r="Q157" i="2" s="1"/>
  <c r="Q98" i="2" s="1"/>
  <c r="O57" i="2"/>
  <c r="O63" i="2" s="1"/>
  <c r="O65" i="2" s="1"/>
  <c r="O67" i="2" s="1"/>
  <c r="O69" i="2" s="1"/>
  <c r="Q154" i="2"/>
  <c r="G74" i="2"/>
  <c r="G78" i="2" s="1"/>
  <c r="G90" i="2" s="1"/>
  <c r="G106" i="2" s="1"/>
  <c r="O109" i="2" l="1"/>
  <c r="O112" i="2" s="1"/>
  <c r="O113" i="2" s="1"/>
  <c r="O102" i="2"/>
  <c r="P102" i="2" s="1"/>
  <c r="O70" i="2"/>
  <c r="P109" i="2"/>
  <c r="P112" i="2" s="1"/>
  <c r="P113" i="2" s="1"/>
  <c r="P70" i="2"/>
  <c r="R142" i="2"/>
  <c r="R145" i="2" s="1"/>
  <c r="Q99" i="2"/>
  <c r="Q159" i="2"/>
  <c r="Q55" i="2" s="1"/>
  <c r="H135" i="2"/>
  <c r="H136" i="2" l="1"/>
  <c r="H124" i="2"/>
  <c r="R157" i="2"/>
  <c r="R98" i="2" s="1"/>
  <c r="R99" i="2" s="1"/>
  <c r="R159" i="2"/>
  <c r="R55" i="2" s="1"/>
  <c r="S142" i="2"/>
  <c r="Q57" i="2"/>
  <c r="Q63" i="2" s="1"/>
  <c r="Q65" i="2" s="1"/>
  <c r="Q67" i="2" s="1"/>
  <c r="Q69" i="2" s="1"/>
  <c r="R154" i="2"/>
  <c r="S145" i="2"/>
  <c r="S157" i="2" s="1"/>
  <c r="S98" i="2" s="1"/>
  <c r="S154" i="2"/>
  <c r="H101" i="2"/>
  <c r="H103" i="2" s="1"/>
  <c r="H105" i="2" s="1"/>
  <c r="H125" i="2" l="1"/>
  <c r="H127" i="2" s="1"/>
  <c r="H130" i="2" s="1"/>
  <c r="H131" i="2" s="1"/>
  <c r="Q109" i="2"/>
  <c r="Q112" i="2" s="1"/>
  <c r="Q113" i="2" s="1"/>
  <c r="Q102" i="2"/>
  <c r="Q70" i="2"/>
  <c r="S99" i="2"/>
  <c r="T142" i="2"/>
  <c r="T145" i="2" s="1"/>
  <c r="S159" i="2"/>
  <c r="S55" i="2" s="1"/>
  <c r="R57" i="2"/>
  <c r="R63" i="2" s="1"/>
  <c r="R65" i="2" s="1"/>
  <c r="R67" i="2" s="1"/>
  <c r="R69" i="2" s="1"/>
  <c r="T154" i="2"/>
  <c r="H74" i="2"/>
  <c r="H78" i="2" s="1"/>
  <c r="H90" i="2" s="1"/>
  <c r="H106" i="2" s="1"/>
  <c r="I129" i="2"/>
  <c r="T157" i="2" l="1"/>
  <c r="T98" i="2" s="1"/>
  <c r="T99" i="2" s="1"/>
  <c r="U142" i="2"/>
  <c r="R109" i="2"/>
  <c r="R112" i="2" s="1"/>
  <c r="R113" i="2" s="1"/>
  <c r="R70" i="2"/>
  <c r="S57" i="2"/>
  <c r="S63" i="2" s="1"/>
  <c r="S65" i="2" s="1"/>
  <c r="S67" i="2" s="1"/>
  <c r="S69" i="2" s="1"/>
  <c r="R102" i="2"/>
  <c r="T159" i="2"/>
  <c r="T55" i="2" s="1"/>
  <c r="U145" i="2"/>
  <c r="U157" i="2" s="1"/>
  <c r="U98" i="2" s="1"/>
  <c r="U154" i="2"/>
  <c r="I135" i="2"/>
  <c r="I136" i="2" l="1"/>
  <c r="I124" i="2"/>
  <c r="I101" i="2" s="1"/>
  <c r="I103" i="2" s="1"/>
  <c r="I105" i="2" s="1"/>
  <c r="S109" i="2"/>
  <c r="S112" i="2" s="1"/>
  <c r="S113" i="2" s="1"/>
  <c r="S70" i="2"/>
  <c r="S102" i="2"/>
  <c r="T57" i="2"/>
  <c r="T63" i="2" s="1"/>
  <c r="T65" i="2" s="1"/>
  <c r="T67" i="2" s="1"/>
  <c r="T69" i="2" s="1"/>
  <c r="U159" i="2"/>
  <c r="U55" i="2" s="1"/>
  <c r="V142" i="2"/>
  <c r="U99" i="2"/>
  <c r="V145" i="2"/>
  <c r="V157" i="2" s="1"/>
  <c r="V98" i="2" s="1"/>
  <c r="V154" i="2"/>
  <c r="I125" i="2" l="1"/>
  <c r="I127" i="2" s="1"/>
  <c r="I130" i="2" s="1"/>
  <c r="I131" i="2" s="1"/>
  <c r="I74" i="2" s="1"/>
  <c r="I78" i="2" s="1"/>
  <c r="I90" i="2" s="1"/>
  <c r="I106" i="2" s="1"/>
  <c r="T109" i="2"/>
  <c r="T112" i="2" s="1"/>
  <c r="T113" i="2" s="1"/>
  <c r="T70" i="2"/>
  <c r="U57" i="2"/>
  <c r="U63" i="2" s="1"/>
  <c r="U65" i="2" s="1"/>
  <c r="U67" i="2" s="1"/>
  <c r="U69" i="2" s="1"/>
  <c r="W142" i="2"/>
  <c r="T102" i="2"/>
  <c r="V159" i="2"/>
  <c r="V55" i="2" s="1"/>
  <c r="V99" i="2"/>
  <c r="W145" i="2"/>
  <c r="W157" i="2" s="1"/>
  <c r="W98" i="2" s="1"/>
  <c r="W154" i="2"/>
  <c r="J129" i="2" l="1"/>
  <c r="W159" i="2"/>
  <c r="W55" i="2" s="1"/>
  <c r="U70" i="2"/>
  <c r="U109" i="2"/>
  <c r="U112" i="2" s="1"/>
  <c r="U113" i="2" s="1"/>
  <c r="U102" i="2"/>
  <c r="W57" i="2"/>
  <c r="W63" i="2" s="1"/>
  <c r="W65" i="2" s="1"/>
  <c r="W67" i="2" s="1"/>
  <c r="W69" i="2" s="1"/>
  <c r="W109" i="2" s="1"/>
  <c r="W112" i="2" s="1"/>
  <c r="W113" i="2" s="1"/>
  <c r="V57" i="2"/>
  <c r="V63" i="2" s="1"/>
  <c r="V65" i="2" s="1"/>
  <c r="V67" i="2" s="1"/>
  <c r="V69" i="2" s="1"/>
  <c r="W99" i="2"/>
  <c r="J135" i="2"/>
  <c r="J136" i="2" l="1"/>
  <c r="J124" i="2"/>
  <c r="V70" i="2"/>
  <c r="V102" i="2"/>
  <c r="W102" i="2" s="1"/>
  <c r="V109" i="2"/>
  <c r="V112" i="2" s="1"/>
  <c r="V113" i="2" s="1"/>
  <c r="W70" i="2"/>
  <c r="J101" i="2"/>
  <c r="J103" i="2" s="1"/>
  <c r="J105" i="2" s="1"/>
  <c r="J125" i="2" l="1"/>
  <c r="J127" i="2" s="1"/>
  <c r="J130" i="2" s="1"/>
  <c r="J131" i="2" s="1"/>
  <c r="K129" i="2" s="1"/>
  <c r="J74" i="2" l="1"/>
  <c r="J78" i="2" s="1"/>
  <c r="J90" i="2" s="1"/>
  <c r="J106" i="2" s="1"/>
  <c r="K135" i="2"/>
  <c r="K136" i="2" l="1"/>
  <c r="K124" i="2"/>
  <c r="K101" i="2" s="1"/>
  <c r="K103" i="2" s="1"/>
  <c r="K105" i="2" s="1"/>
  <c r="K125" i="2" l="1"/>
  <c r="K127" i="2" s="1"/>
  <c r="K130" i="2" s="1"/>
  <c r="K131" i="2" s="1"/>
  <c r="K74" i="2" s="1"/>
  <c r="K78" i="2" s="1"/>
  <c r="K90" i="2" s="1"/>
  <c r="K106" i="2" s="1"/>
  <c r="L129" i="2" l="1"/>
  <c r="L135" i="2"/>
  <c r="L136" i="2" l="1"/>
  <c r="L124" i="2"/>
  <c r="L101" i="2" s="1"/>
  <c r="L103" i="2" s="1"/>
  <c r="L105" i="2" s="1"/>
  <c r="L125" i="2" l="1"/>
  <c r="L127" i="2" s="1"/>
  <c r="L130" i="2" s="1"/>
  <c r="L131" i="2" s="1"/>
  <c r="L74" i="2" s="1"/>
  <c r="L78" i="2" s="1"/>
  <c r="L90" i="2" s="1"/>
  <c r="L106" i="2" s="1"/>
  <c r="M129" i="2" l="1"/>
  <c r="M135" i="2"/>
  <c r="M136" i="2" l="1"/>
  <c r="M124" i="2"/>
  <c r="M101" i="2" s="1"/>
  <c r="M103" i="2" s="1"/>
  <c r="M105" i="2" s="1"/>
  <c r="M125" i="2" l="1"/>
  <c r="M127" i="2" s="1"/>
  <c r="M130" i="2" s="1"/>
  <c r="M131" i="2" s="1"/>
  <c r="N129" i="2" s="1"/>
  <c r="M74" i="2" l="1"/>
  <c r="M78" i="2" s="1"/>
  <c r="M90" i="2" s="1"/>
  <c r="M106" i="2" s="1"/>
  <c r="N135" i="2"/>
  <c r="N136" i="2" l="1"/>
  <c r="N124" i="2"/>
  <c r="N101" i="2" s="1"/>
  <c r="N103" i="2" s="1"/>
  <c r="N105" i="2" s="1"/>
  <c r="N125" i="2" l="1"/>
  <c r="N127" i="2" s="1"/>
  <c r="N130" i="2" s="1"/>
  <c r="N131" i="2" s="1"/>
  <c r="N74" i="2" s="1"/>
  <c r="N78" i="2" s="1"/>
  <c r="N90" i="2" s="1"/>
  <c r="N106" i="2" s="1"/>
  <c r="O129" i="2" l="1"/>
  <c r="O135" i="2"/>
  <c r="O136" i="2" l="1"/>
  <c r="O124" i="2"/>
  <c r="O101" i="2" s="1"/>
  <c r="O103" i="2" s="1"/>
  <c r="O105" i="2" s="1"/>
  <c r="O125" i="2" l="1"/>
  <c r="O127" i="2" s="1"/>
  <c r="O130" i="2" s="1"/>
  <c r="O131" i="2" s="1"/>
  <c r="O74" i="2" s="1"/>
  <c r="O78" i="2" s="1"/>
  <c r="O90" i="2" s="1"/>
  <c r="O106" i="2" s="1"/>
  <c r="P129" i="2" l="1"/>
  <c r="P135" i="2" s="1"/>
  <c r="P136" i="2" l="1"/>
  <c r="P124" i="2"/>
  <c r="P101" i="2" s="1"/>
  <c r="P103" i="2" s="1"/>
  <c r="P105" i="2" s="1"/>
  <c r="P125" i="2" l="1"/>
  <c r="P127" i="2" s="1"/>
  <c r="P130" i="2" s="1"/>
  <c r="P131" i="2" s="1"/>
  <c r="P74" i="2" s="1"/>
  <c r="P78" i="2" s="1"/>
  <c r="P90" i="2" s="1"/>
  <c r="P106" i="2" s="1"/>
  <c r="Q129" i="2" l="1"/>
  <c r="Q135" i="2"/>
  <c r="Q136" i="2" l="1"/>
  <c r="Q124" i="2"/>
  <c r="Q101" i="2" s="1"/>
  <c r="Q103" i="2" s="1"/>
  <c r="Q105" i="2" s="1"/>
  <c r="Q125" i="2" l="1"/>
  <c r="Q127" i="2" s="1"/>
  <c r="Q130" i="2" s="1"/>
  <c r="Q131" i="2" s="1"/>
  <c r="Q74" i="2" s="1"/>
  <c r="Q78" i="2" s="1"/>
  <c r="Q90" i="2" s="1"/>
  <c r="Q106" i="2" s="1"/>
  <c r="R129" i="2" l="1"/>
  <c r="R135" i="2" s="1"/>
  <c r="R136" i="2" l="1"/>
  <c r="R124" i="2"/>
  <c r="R101" i="2" s="1"/>
  <c r="R103" i="2" s="1"/>
  <c r="R105" i="2" s="1"/>
  <c r="R125" i="2" l="1"/>
  <c r="R127" i="2" s="1"/>
  <c r="R130" i="2" s="1"/>
  <c r="R131" i="2" s="1"/>
  <c r="S129" i="2" s="1"/>
  <c r="R74" i="2" l="1"/>
  <c r="R78" i="2" s="1"/>
  <c r="R90" i="2" s="1"/>
  <c r="R106" i="2" s="1"/>
  <c r="S135" i="2"/>
  <c r="S136" i="2" l="1"/>
  <c r="S124" i="2"/>
  <c r="S101" i="2" s="1"/>
  <c r="S103" i="2" s="1"/>
  <c r="S105" i="2" s="1"/>
  <c r="S125" i="2" l="1"/>
  <c r="S127" i="2" s="1"/>
  <c r="S130" i="2" s="1"/>
  <c r="S131" i="2" s="1"/>
  <c r="T129" i="2" s="1"/>
  <c r="S74" i="2" l="1"/>
  <c r="S78" i="2" s="1"/>
  <c r="S90" i="2" s="1"/>
  <c r="S106" i="2" s="1"/>
  <c r="T135" i="2"/>
  <c r="T136" i="2" l="1"/>
  <c r="T124" i="2"/>
  <c r="T101" i="2"/>
  <c r="T103" i="2" s="1"/>
  <c r="T105" i="2" s="1"/>
  <c r="T125" i="2" l="1"/>
  <c r="T127" i="2" s="1"/>
  <c r="T130" i="2" s="1"/>
  <c r="T131" i="2" s="1"/>
  <c r="U129" i="2" s="1"/>
  <c r="T74" i="2" l="1"/>
  <c r="T78" i="2" s="1"/>
  <c r="T90" i="2" s="1"/>
  <c r="T106" i="2" s="1"/>
  <c r="U135" i="2"/>
  <c r="U136" i="2" l="1"/>
  <c r="U124" i="2"/>
  <c r="U101" i="2" s="1"/>
  <c r="U103" i="2" s="1"/>
  <c r="U105" i="2" s="1"/>
  <c r="U125" i="2" l="1"/>
  <c r="U127" i="2" s="1"/>
  <c r="U130" i="2" s="1"/>
  <c r="U131" i="2" s="1"/>
  <c r="U74" i="2" s="1"/>
  <c r="U78" i="2" s="1"/>
  <c r="U90" i="2" s="1"/>
  <c r="U106" i="2" s="1"/>
  <c r="V129" i="2" l="1"/>
  <c r="V135" i="2" s="1"/>
  <c r="V136" i="2" l="1"/>
  <c r="V124" i="2"/>
  <c r="V101" i="2" s="1"/>
  <c r="V103" i="2" s="1"/>
  <c r="V105" i="2" s="1"/>
  <c r="V125" i="2" l="1"/>
  <c r="V127" i="2" s="1"/>
  <c r="V130" i="2" s="1"/>
  <c r="V131" i="2" s="1"/>
  <c r="V74" i="2" s="1"/>
  <c r="V78" i="2" s="1"/>
  <c r="V90" i="2" s="1"/>
  <c r="V106" i="2" s="1"/>
  <c r="W129" i="2" l="1"/>
  <c r="W135" i="2" s="1"/>
  <c r="W136" i="2" l="1"/>
  <c r="W124" i="2"/>
  <c r="W101" i="2"/>
  <c r="W103" i="2" s="1"/>
  <c r="W105" i="2" s="1"/>
  <c r="W125" i="2" l="1"/>
  <c r="W127" i="2" s="1"/>
  <c r="W130" i="2" s="1"/>
  <c r="W131" i="2" s="1"/>
  <c r="W74" i="2" s="1"/>
  <c r="W78" i="2" s="1"/>
  <c r="W90" i="2" s="1"/>
  <c r="W106" i="2" s="1"/>
  <c r="C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<sst xmlns="http://schemas.openxmlformats.org/spreadsheetml/2006/main" count="280" uniqueCount="201">
  <si>
    <t>Purpose:</t>
  </si>
  <si>
    <t>Description of contents</t>
  </si>
  <si>
    <t>Worksheet Legend:</t>
  </si>
  <si>
    <t>Worksheet</t>
  </si>
  <si>
    <t>Description</t>
  </si>
  <si>
    <t>Inputs &gt;&gt;</t>
  </si>
  <si>
    <t>Control Panel</t>
  </si>
  <si>
    <t>Main tab for the user that controls assumptions and inputs</t>
  </si>
  <si>
    <t>Processing &gt;&gt;</t>
  </si>
  <si>
    <t>CapEx &amp; Depr. Schedule</t>
  </si>
  <si>
    <t>Helper worksheet to calculate depreciation schedule model outputs</t>
  </si>
  <si>
    <t>Outputs &gt;&gt;</t>
  </si>
  <si>
    <t>Annual Model</t>
  </si>
  <si>
    <t>Model output summarizing income statement for the project</t>
  </si>
  <si>
    <t>Tab Specific:</t>
  </si>
  <si>
    <t>Cell Type</t>
  </si>
  <si>
    <t>User Input</t>
  </si>
  <si>
    <t>Automatic Calculation</t>
  </si>
  <si>
    <t>Link to Other Worksheet</t>
  </si>
  <si>
    <t>Off</t>
  </si>
  <si>
    <t>Beginning Year</t>
  </si>
  <si>
    <t>Revenue Assumptions ($ in M unless stated otherwise)</t>
  </si>
  <si>
    <t>Nominal Capacity (actual units)</t>
  </si>
  <si>
    <t>Utilization %</t>
  </si>
  <si>
    <t>% Yield</t>
  </si>
  <si>
    <t>Unit Price ($ in actuals)</t>
  </si>
  <si>
    <t>Cash COGS Assumptions ($ in M unless stated otherwise)</t>
  </si>
  <si>
    <t>Labor as % of Revenue</t>
  </si>
  <si>
    <t>Materials as % of Revenue</t>
  </si>
  <si>
    <t>Utilities as % of Revenue</t>
  </si>
  <si>
    <t>Fixed Costs YoY % Growth</t>
  </si>
  <si>
    <t>Starting Fixed Cost</t>
  </si>
  <si>
    <t>Operating Expenses Assumptions ($ in M unless stated otherwise)</t>
  </si>
  <si>
    <t>SG&amp;A as % of Revenue</t>
  </si>
  <si>
    <t>R&amp;D as % of Revenue</t>
  </si>
  <si>
    <t>Balance Sheet Assumptions ($ in M unless stated otherwise)</t>
  </si>
  <si>
    <t xml:space="preserve"> </t>
  </si>
  <si>
    <t>Current Assets</t>
  </si>
  <si>
    <t>Accounts Receivable as % of Revenue</t>
  </si>
  <si>
    <t>Inventory as % of Revenue</t>
  </si>
  <si>
    <t>Other Current Assets as % of Revenue</t>
  </si>
  <si>
    <t>Current Liabilities</t>
  </si>
  <si>
    <t>Accounts Payable as % of COGS</t>
  </si>
  <si>
    <t>Other Current Liabilities as % of COGS</t>
  </si>
  <si>
    <t>Capex Assumptions ($ in M unless stated otherwise)</t>
  </si>
  <si>
    <t>Total Capex</t>
  </si>
  <si>
    <t>% Eligible for ITC</t>
  </si>
  <si>
    <t>Useful Life (Yrs.)</t>
  </si>
  <si>
    <t>Land</t>
  </si>
  <si>
    <t>Construction</t>
  </si>
  <si>
    <t>Equipment</t>
  </si>
  <si>
    <t xml:space="preserve">Administrative Expenses </t>
  </si>
  <si>
    <t>Infrastructure Improvements</t>
  </si>
  <si>
    <t>Other Capital Investment</t>
  </si>
  <si>
    <t>Total</t>
  </si>
  <si>
    <t>Timing of Capex Spend</t>
  </si>
  <si>
    <t>Check</t>
  </si>
  <si>
    <t>Financing Assumptions ($ in M unless stated otherwise)</t>
  </si>
  <si>
    <t>Sponsor Equity Injection</t>
  </si>
  <si>
    <t>Equity Inflow</t>
  </si>
  <si>
    <t>Government Support</t>
  </si>
  <si>
    <t>% of Capex</t>
  </si>
  <si>
    <t>$ in M</t>
  </si>
  <si>
    <t>CHIPS Direct Funding</t>
  </si>
  <si>
    <t>Interest Rate</t>
  </si>
  <si>
    <t>CHIPS Loan (if applicable)</t>
  </si>
  <si>
    <t>State &amp; Local Grants</t>
  </si>
  <si>
    <t>Investment Tax Credit</t>
  </si>
  <si>
    <t>Government Funding Timing</t>
  </si>
  <si>
    <t>CHIPS Loan Drawdown (if applicable)</t>
  </si>
  <si>
    <t>CHIPS Loan Debt Repayment (if applicable)</t>
  </si>
  <si>
    <t>Third-Party Debt</t>
  </si>
  <si>
    <t>Max Third-Party Debt</t>
  </si>
  <si>
    <t>Third-Party Debt Timing</t>
  </si>
  <si>
    <t>Third-Party Debt Drawdown</t>
  </si>
  <si>
    <t>Third-Party Debt Repayment</t>
  </si>
  <si>
    <t>Overall Tax Rate</t>
  </si>
  <si>
    <t>25.5%</t>
  </si>
  <si>
    <t>Cash Balance Assumptions</t>
  </si>
  <si>
    <t xml:space="preserve">Min. Cash Balance </t>
  </si>
  <si>
    <t>CapEx &amp; Depreciation Schedule</t>
  </si>
  <si>
    <t>$Ms</t>
  </si>
  <si>
    <t>x</t>
  </si>
  <si>
    <t>CapEx</t>
  </si>
  <si>
    <t>CapEx: Total</t>
  </si>
  <si>
    <t>% ITC Eligible</t>
  </si>
  <si>
    <t>ITC: Land</t>
  </si>
  <si>
    <t>ITC: Construction</t>
  </si>
  <si>
    <t>ITC: Equipment</t>
  </si>
  <si>
    <t xml:space="preserve">ITC: Administrative Expenses </t>
  </si>
  <si>
    <t>ITC: Infrastructure Improvements</t>
  </si>
  <si>
    <t>ITC: Other Capital Investment</t>
  </si>
  <si>
    <t>ITC: Total (Year T)</t>
  </si>
  <si>
    <t>ITC: Total (Year T +1)</t>
  </si>
  <si>
    <t>Depreciable Basis</t>
  </si>
  <si>
    <t>Depreciable Basis: Land (Note - Not Depreciated)</t>
  </si>
  <si>
    <t>Depreciable Basis: Construction</t>
  </si>
  <si>
    <t>Depreciable Basis: Equipment</t>
  </si>
  <si>
    <t xml:space="preserve">Depreciable Basis: Administrative Expenses </t>
  </si>
  <si>
    <t>Depreciable Basis: Infrastructure Improvements</t>
  </si>
  <si>
    <t>Depreciable Basis: Other Capital Investment</t>
  </si>
  <si>
    <t>Depreciable Basis: Total</t>
  </si>
  <si>
    <t>Total Depreciation</t>
  </si>
  <si>
    <t>Depreciation</t>
  </si>
  <si>
    <t>Total Construction Depreciation</t>
  </si>
  <si>
    <t>Total Equipment Depreciation</t>
  </si>
  <si>
    <t>Administrative Expenses</t>
  </si>
  <si>
    <t>Total Admin Expense Depreciation</t>
  </si>
  <si>
    <t>Total Infrastructure Improvements Depreciation</t>
  </si>
  <si>
    <t>Total Other Capital Investment Depreciation</t>
  </si>
  <si>
    <t>$ in Ms unless otherwise noted</t>
  </si>
  <si>
    <t>Balance Sheet Check</t>
  </si>
  <si>
    <t>Income Statement</t>
  </si>
  <si>
    <t>Output Capacity (actuals)</t>
  </si>
  <si>
    <t>(x) % Yield</t>
  </si>
  <si>
    <t>Units Produced ('000s)</t>
  </si>
  <si>
    <t>% YoY</t>
  </si>
  <si>
    <t>(x) Unit Price ($s in Actuals)</t>
  </si>
  <si>
    <t>Revenue ($ in M)</t>
  </si>
  <si>
    <t>Labor</t>
  </si>
  <si>
    <t>% of Revenue</t>
  </si>
  <si>
    <t>Materials</t>
  </si>
  <si>
    <t>Utilities</t>
  </si>
  <si>
    <t>Fixed Costs</t>
  </si>
  <si>
    <t>COGS Ex-Depreciation</t>
  </si>
  <si>
    <t>COGS</t>
  </si>
  <si>
    <t>Gross Profit</t>
  </si>
  <si>
    <t>Gross Margin %</t>
  </si>
  <si>
    <t>SG&amp;A</t>
  </si>
  <si>
    <t>R&amp;D</t>
  </si>
  <si>
    <t>Operating Expenses</t>
  </si>
  <si>
    <t>Operating Income</t>
  </si>
  <si>
    <t>Operating Margin %</t>
  </si>
  <si>
    <t>Memo: EBITDA</t>
  </si>
  <si>
    <t>Memo: EBITDA Margin</t>
  </si>
  <si>
    <t>Third-Party Debt Interest Expense</t>
  </si>
  <si>
    <t>CHIPS Loan Interest Expense (if applicable)</t>
  </si>
  <si>
    <t>Total Interest Expense</t>
  </si>
  <si>
    <t>State &amp; Local Incentives</t>
  </si>
  <si>
    <t>Non-Operating Income</t>
  </si>
  <si>
    <t>Taxable Income</t>
  </si>
  <si>
    <t>Tax Expense</t>
  </si>
  <si>
    <t>Effective Tax Rate</t>
  </si>
  <si>
    <t>Total Taxes</t>
  </si>
  <si>
    <t>Net Income</t>
  </si>
  <si>
    <t>Net Income Margin %</t>
  </si>
  <si>
    <t>Balance Sheet</t>
  </si>
  <si>
    <t>Assets</t>
  </si>
  <si>
    <t>Cash</t>
  </si>
  <si>
    <t>AR</t>
  </si>
  <si>
    <t>Inventory</t>
  </si>
  <si>
    <t>Other Current Assets</t>
  </si>
  <si>
    <t>Accumulated Depreciation</t>
  </si>
  <si>
    <t>ITC Receivable</t>
  </si>
  <si>
    <t>Non-Current Assets</t>
  </si>
  <si>
    <t>Total Assets</t>
  </si>
  <si>
    <t>Liabilities &amp; Stockholders' Equity</t>
  </si>
  <si>
    <t>AP</t>
  </si>
  <si>
    <t>Other Current Liabilities</t>
  </si>
  <si>
    <t>Current Debt</t>
  </si>
  <si>
    <t>Long-Term Debt</t>
  </si>
  <si>
    <t>Non-Current Liabilities</t>
  </si>
  <si>
    <t>Stock and Paid-In Capital</t>
  </si>
  <si>
    <t>Retained Earnings</t>
  </si>
  <si>
    <t>Total Stockholders' Equity</t>
  </si>
  <si>
    <t>Total Liabilities &amp; Stockholder's Equity</t>
  </si>
  <si>
    <t>Check:</t>
  </si>
  <si>
    <t>Cash Flow Statement</t>
  </si>
  <si>
    <t>(+) D&amp;A</t>
  </si>
  <si>
    <t>(+) Decrease in NWC / (-) Increase in NWC</t>
  </si>
  <si>
    <t>Cash Flow From Operations</t>
  </si>
  <si>
    <t>Memo: CFO Pre-Gov. Direct Funding Support</t>
  </si>
  <si>
    <t>(-) Total CapEx</t>
  </si>
  <si>
    <t>(+) ITC (Based on T+1)</t>
  </si>
  <si>
    <t>Cash Flow from Investing</t>
  </si>
  <si>
    <t>(+) Equity Inflow Per Co. Model</t>
  </si>
  <si>
    <t>(+) Draw of Third-Party Debt</t>
  </si>
  <si>
    <t>(+) Draw of CHIPS Loan (if applicable)</t>
  </si>
  <si>
    <t>(-) Repayment of Third-Party Debt</t>
  </si>
  <si>
    <t>(-) Repayment of CHIPS Loan (if applicable)</t>
  </si>
  <si>
    <t>(+) Equity Inflow to Remain at Min. Cash</t>
  </si>
  <si>
    <t>Cash Flow from Financing</t>
  </si>
  <si>
    <t>Net Cash Flow</t>
  </si>
  <si>
    <t>BOP Cash</t>
  </si>
  <si>
    <t>Change in Cash</t>
  </si>
  <si>
    <t>EOP Cash</t>
  </si>
  <si>
    <t>Min. Cash Balance</t>
  </si>
  <si>
    <t>Cash Balance Prior to Third-Party Debt</t>
  </si>
  <si>
    <t>Cash Required to Remain at Min. Cash Prior to Third-Party Debt</t>
  </si>
  <si>
    <t>Debt Schedule</t>
  </si>
  <si>
    <t>Beginning Balance</t>
  </si>
  <si>
    <t>Draw</t>
  </si>
  <si>
    <t>Repayment</t>
  </si>
  <si>
    <t>Ending Balance</t>
  </si>
  <si>
    <t>Third-Party Debt and CHIPS Loan (if applicable)</t>
  </si>
  <si>
    <t>Third-Party Debt Interest Rate</t>
  </si>
  <si>
    <t>CHIPS Loan Interest Expense (if applicable; for illustrative purposes only)</t>
  </si>
  <si>
    <t>CHIPS Loan Interest Rate (if applicable; for illustrative purposes only)</t>
  </si>
  <si>
    <t>CHIPS Loan (if applicable; interest rate is illustrative only)</t>
  </si>
  <si>
    <t>Introduction to the Full Application Example Financial Model</t>
  </si>
  <si>
    <r>
      <t xml:space="preserve">The purpose of this document is to provide an example of the level of granularity and structure for the summary project financials for the purposes of the full application. </t>
    </r>
    <r>
      <rPr>
        <b/>
        <sz val="12"/>
        <color rgb="FF000000"/>
        <rFont val="Calibri"/>
        <family val="2"/>
      </rPr>
      <t>This document is an example, is not expected to be completed, and will not be collected.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All assumptions herein are purely illustrative.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</si>
</sst>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Year &quot;0"/>
    <numFmt numFmtId="165" formatCode="#,##0.0%_);_(\(#,##0.0%\);_(&quot;–&quot;_);"/>
    <numFmt numFmtId="166" formatCode="_([$$-409]* #,##0_);_([$$-409]* \(#,##0\);_([$$-409]* &quot;-&quot;_);_(@_)"/>
    <numFmt numFmtId="167" formatCode="0.0%_);\(0.0%\);\-;@_)"/>
    <numFmt numFmtId="168" formatCode="0.0%_);\(0.0%\);_(&quot;–&quot;_);@_)"/>
    <numFmt numFmtId="169" formatCode="0%_);\(0%\);_(&quot;–&quot;_);@_)"/>
    <numFmt numFmtId="170" formatCode="#,##0_);\(#,##0\);_(&quot;–&quot;_);@_)"/>
    <numFmt numFmtId="171" formatCode="yyyy"/>
    <numFmt numFmtId="172" formatCode="_([$$-409]* #,##0.0_);_([$$-409]* \(#,##0.0\);_([$$-409]* &quot;-&quot;_);_(@_)"/>
    <numFmt numFmtId="173" formatCode="_(* #,##0.0_);_(* \(#,##0.0\);_(* &quot;-&quot;_);_(@_)"/>
    <numFmt numFmtId="174" formatCode="&quot;$&quot;#,##0_);\(&quot;$&quot;#,##0\);_(&quot;–&quot;_);@_)"/>
    <numFmt numFmtId="175" formatCode="&quot;ITC %: &quot;0.0%_);\(0.0%\);\-;@_)"/>
    <numFmt numFmtId="176" formatCode="0.00%_);\(0.00%\);_(&quot;–&quot;_);@_)"/>
    <numFmt numFmtId="177" formatCode="#,##0.0_);\(#,##0.0\);_(&quot;–&quot;_);@_)"/>
    <numFmt numFmtId="178" formatCode="[$-409]mmm/yy;@"/>
    <numFmt numFmtId="179" formatCode="&quot;$&quot;#,##0.0_);\(&quot;$&quot;#,##0.0\);_(&quot;–&quot;_);@_)"/>
  </numFmts>
  <fonts count="55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i/>
      <sz val="14"/>
      <color rgb="FF000000"/>
      <name val="Calibri"/>
      <family val="2"/>
    </font>
    <font>
      <b/>
      <i/>
      <u val="singleAccounting"/>
      <sz val="14"/>
      <color rgb="FF000000"/>
      <name val="Calibri"/>
      <family val="2"/>
    </font>
    <font>
      <sz val="12"/>
      <name val="新細明體"/>
      <family val="1"/>
      <charset val="136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i/>
      <sz val="11"/>
      <color theme="0" tint="-0.1499984740745262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name val="Arial"/>
      <family val="2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color rgb="FF008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Arial"/>
      <family val="2"/>
    </font>
    <font>
      <b/>
      <i/>
      <u/>
      <sz val="11"/>
      <name val="Calibri"/>
      <family val="2"/>
      <scheme val="minor"/>
    </font>
    <font>
      <i/>
      <sz val="11"/>
      <color theme="6"/>
      <name val="Calibri"/>
      <family val="2"/>
      <scheme val="minor"/>
    </font>
    <font>
      <i/>
      <u/>
      <sz val="11"/>
      <name val="Calibri"/>
      <family val="2"/>
      <scheme val="minor"/>
    </font>
    <font>
      <sz val="11"/>
      <color theme="9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  <charset val="129"/>
      <scheme val="minor"/>
    </font>
    <font>
      <sz val="11"/>
      <color rgb="FF0000F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name val="Calibri"/>
      <family val="2"/>
      <charset val="129"/>
      <scheme val="minor"/>
    </font>
    <font>
      <b/>
      <u/>
      <sz val="11"/>
      <color theme="1"/>
      <name val="Calibri"/>
      <family val="2"/>
      <charset val="129"/>
      <scheme val="minor"/>
    </font>
    <font>
      <b/>
      <sz val="11"/>
      <color rgb="FFFF0000"/>
      <name val="Calibri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80AA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55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>
      <alignment vertical="center"/>
    </xf>
    <xf numFmtId="0" fontId="7" fillId="0" borderId="0"/>
    <xf numFmtId="0" fontId="11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7" fillId="0" borderId="0"/>
    <xf numFmtId="178" fontId="2" fillId="0" borderId="0"/>
  </cellStyleXfs>
  <cellXfs count="300">
    <xf numFmtId="0" fontId="0" fillId="0" borderId="0" xfId="0">
      <alignment vertical="center"/>
    </xf>
    <xf numFmtId="0" fontId="8" fillId="0" borderId="0" xfId="1" applyFont="1"/>
    <xf numFmtId="0" fontId="9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7" fillId="0" borderId="0" xfId="1"/>
    <xf numFmtId="0" fontId="6" fillId="0" borderId="0" xfId="1" applyFont="1"/>
    <xf numFmtId="0" fontId="13" fillId="0" borderId="0" xfId="1" applyFont="1"/>
    <xf numFmtId="0" fontId="8" fillId="0" borderId="0" xfId="1" applyFont="1" applyAlignment="1">
      <alignment horizontal="centerContinuous"/>
    </xf>
    <xf numFmtId="0" fontId="17" fillId="0" borderId="0" xfId="2" applyFont="1" applyAlignment="1">
      <alignment horizontal="centerContinuous"/>
    </xf>
    <xf numFmtId="0" fontId="3" fillId="0" borderId="0" xfId="2" applyFont="1"/>
    <xf numFmtId="0" fontId="20" fillId="0" borderId="1" xfId="1" applyFont="1" applyBorder="1" applyAlignment="1">
      <alignment horizontal="left"/>
    </xf>
    <xf numFmtId="0" fontId="21" fillId="6" borderId="0" xfId="2" applyFont="1" applyFill="1" applyAlignment="1">
      <alignment horizontal="left" indent="2"/>
    </xf>
    <xf numFmtId="0" fontId="22" fillId="6" borderId="0" xfId="2" applyFont="1" applyFill="1" applyAlignment="1">
      <alignment vertical="center"/>
    </xf>
    <xf numFmtId="164" fontId="4" fillId="6" borderId="0" xfId="2" applyNumberFormat="1" applyFont="1" applyFill="1" applyAlignment="1">
      <alignment horizontal="center"/>
    </xf>
    <xf numFmtId="0" fontId="23" fillId="6" borderId="13" xfId="2" applyFont="1" applyFill="1" applyBorder="1" applyAlignment="1">
      <alignment horizontal="left" indent="2"/>
    </xf>
    <xf numFmtId="171" fontId="4" fillId="6" borderId="0" xfId="2" applyNumberFormat="1" applyFont="1" applyFill="1" applyAlignment="1">
      <alignment horizontal="center"/>
    </xf>
    <xf numFmtId="171" fontId="21" fillId="6" borderId="0" xfId="2" applyNumberFormat="1" applyFont="1" applyFill="1" applyAlignment="1">
      <alignment horizontal="center"/>
    </xf>
    <xf numFmtId="0" fontId="24" fillId="0" borderId="0" xfId="2" applyFont="1" applyAlignment="1">
      <alignment horizontal="center"/>
    </xf>
    <xf numFmtId="0" fontId="25" fillId="0" borderId="2" xfId="2" applyFont="1" applyBorder="1"/>
    <xf numFmtId="0" fontId="21" fillId="6" borderId="0" xfId="2" applyFont="1" applyFill="1"/>
    <xf numFmtId="0" fontId="27" fillId="0" borderId="0" xfId="1" applyFont="1"/>
    <xf numFmtId="0" fontId="8" fillId="0" borderId="0" xfId="1" applyFont="1" applyAlignment="1">
      <alignment horizontal="left" indent="1"/>
    </xf>
    <xf numFmtId="170" fontId="14" fillId="0" borderId="0" xfId="1" applyNumberFormat="1" applyFont="1"/>
    <xf numFmtId="168" fontId="14" fillId="0" borderId="0" xfId="1" applyNumberFormat="1" applyFont="1"/>
    <xf numFmtId="9" fontId="13" fillId="5" borderId="11" xfId="4" applyFont="1" applyFill="1" applyBorder="1" applyAlignment="1">
      <alignment horizontal="left"/>
    </xf>
    <xf numFmtId="165" fontId="28" fillId="5" borderId="11" xfId="2" applyNumberFormat="1" applyFont="1" applyFill="1" applyBorder="1" applyAlignment="1">
      <alignment horizontal="right"/>
    </xf>
    <xf numFmtId="41" fontId="29" fillId="5" borderId="11" xfId="2" applyNumberFormat="1" applyFont="1" applyFill="1" applyBorder="1" applyAlignment="1">
      <alignment horizontal="right"/>
    </xf>
    <xf numFmtId="9" fontId="30" fillId="0" borderId="0" xfId="4" applyFont="1" applyAlignment="1">
      <alignment horizontal="left" indent="1"/>
    </xf>
    <xf numFmtId="165" fontId="31" fillId="0" borderId="0" xfId="2" applyNumberFormat="1" applyFont="1" applyAlignment="1">
      <alignment horizontal="right"/>
    </xf>
    <xf numFmtId="167" fontId="31" fillId="0" borderId="0" xfId="2" applyNumberFormat="1" applyFont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left" indent="2"/>
    </xf>
    <xf numFmtId="166" fontId="14" fillId="0" borderId="0" xfId="1" applyNumberFormat="1" applyFont="1"/>
    <xf numFmtId="9" fontId="30" fillId="0" borderId="0" xfId="4" applyFont="1"/>
    <xf numFmtId="0" fontId="13" fillId="5" borderId="11" xfId="1" applyFont="1" applyFill="1" applyBorder="1" applyAlignment="1">
      <alignment horizontal="left"/>
    </xf>
    <xf numFmtId="0" fontId="13" fillId="5" borderId="11" xfId="1" applyFont="1" applyFill="1" applyBorder="1" applyAlignment="1">
      <alignment horizontal="left" indent="1"/>
    </xf>
    <xf numFmtId="172" fontId="13" fillId="5" borderId="11" xfId="1" applyNumberFormat="1" applyFont="1" applyFill="1" applyBorder="1"/>
    <xf numFmtId="173" fontId="8" fillId="0" borderId="0" xfId="1" applyNumberFormat="1" applyFont="1"/>
    <xf numFmtId="167" fontId="32" fillId="0" borderId="0" xfId="2" applyNumberFormat="1" applyFont="1" applyAlignment="1">
      <alignment horizontal="right"/>
    </xf>
    <xf numFmtId="167" fontId="30" fillId="0" borderId="0" xfId="2" applyNumberFormat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indent="1"/>
    </xf>
    <xf numFmtId="166" fontId="13" fillId="0" borderId="0" xfId="1" applyNumberFormat="1" applyFont="1"/>
    <xf numFmtId="172" fontId="14" fillId="0" borderId="0" xfId="1" applyNumberFormat="1" applyFont="1"/>
    <xf numFmtId="173" fontId="14" fillId="0" borderId="0" xfId="1" applyNumberFormat="1" applyFont="1"/>
    <xf numFmtId="0" fontId="13" fillId="0" borderId="11" xfId="1" applyFont="1" applyBorder="1"/>
    <xf numFmtId="172" fontId="13" fillId="0" borderId="11" xfId="1" applyNumberFormat="1" applyFont="1" applyBorder="1"/>
    <xf numFmtId="0" fontId="13" fillId="5" borderId="11" xfId="1" applyFont="1" applyFill="1" applyBorder="1"/>
    <xf numFmtId="0" fontId="30" fillId="0" borderId="0" xfId="1" applyFont="1" applyAlignment="1">
      <alignment horizontal="left" indent="1"/>
    </xf>
    <xf numFmtId="0" fontId="33" fillId="0" borderId="0" xfId="1" applyFont="1"/>
    <xf numFmtId="167" fontId="30" fillId="0" borderId="0" xfId="1" applyNumberFormat="1" applyFont="1"/>
    <xf numFmtId="41" fontId="8" fillId="0" borderId="0" xfId="1" applyNumberFormat="1" applyFont="1"/>
    <xf numFmtId="172" fontId="29" fillId="5" borderId="11" xfId="1" applyNumberFormat="1" applyFont="1" applyFill="1" applyBorder="1"/>
    <xf numFmtId="41" fontId="14" fillId="0" borderId="0" xfId="1" applyNumberFormat="1" applyFont="1"/>
    <xf numFmtId="0" fontId="30" fillId="0" borderId="0" xfId="1" applyFont="1"/>
    <xf numFmtId="0" fontId="13" fillId="5" borderId="12" xfId="1" applyFont="1" applyFill="1" applyBorder="1" applyAlignment="1">
      <alignment horizontal="left" indent="1"/>
    </xf>
    <xf numFmtId="0" fontId="13" fillId="5" borderId="6" xfId="1" applyFont="1" applyFill="1" applyBorder="1" applyAlignment="1">
      <alignment horizontal="left" indent="1"/>
    </xf>
    <xf numFmtId="0" fontId="13" fillId="5" borderId="7" xfId="1" applyFont="1" applyFill="1" applyBorder="1"/>
    <xf numFmtId="167" fontId="13" fillId="5" borderId="7" xfId="1" applyNumberFormat="1" applyFont="1" applyFill="1" applyBorder="1"/>
    <xf numFmtId="173" fontId="8" fillId="0" borderId="7" xfId="1" applyNumberFormat="1" applyFont="1" applyBorder="1"/>
    <xf numFmtId="172" fontId="13" fillId="5" borderId="0" xfId="1" applyNumberFormat="1" applyFont="1" applyFill="1"/>
    <xf numFmtId="173" fontId="8" fillId="0" borderId="0" xfId="1" applyNumberFormat="1" applyFont="1" applyAlignment="1">
      <alignment horizontal="right"/>
    </xf>
    <xf numFmtId="0" fontId="30" fillId="0" borderId="0" xfId="1" applyFont="1" applyAlignment="1">
      <alignment horizontal="left" indent="2"/>
    </xf>
    <xf numFmtId="0" fontId="30" fillId="0" borderId="0" xfId="1" applyFont="1" applyAlignment="1">
      <alignment horizontal="left"/>
    </xf>
    <xf numFmtId="167" fontId="32" fillId="0" borderId="7" xfId="1" applyNumberFormat="1" applyFont="1" applyBorder="1" applyAlignment="1">
      <alignment horizontal="right"/>
    </xf>
    <xf numFmtId="0" fontId="34" fillId="0" borderId="0" xfId="1" applyFont="1"/>
    <xf numFmtId="0" fontId="13" fillId="0" borderId="14" xfId="1" applyFont="1" applyBorder="1"/>
    <xf numFmtId="172" fontId="13" fillId="0" borderId="14" xfId="1" applyNumberFormat="1" applyFont="1" applyBorder="1"/>
    <xf numFmtId="0" fontId="35" fillId="0" borderId="0" xfId="1" applyFont="1"/>
    <xf numFmtId="172" fontId="8" fillId="0" borderId="0" xfId="1" applyNumberFormat="1" applyFont="1"/>
    <xf numFmtId="0" fontId="13" fillId="0" borderId="11" xfId="1" applyFont="1" applyBorder="1" applyAlignment="1">
      <alignment horizontal="left"/>
    </xf>
    <xf numFmtId="0" fontId="13" fillId="0" borderId="11" xfId="1" applyFont="1" applyBorder="1" applyAlignment="1">
      <alignment horizontal="left" indent="1"/>
    </xf>
    <xf numFmtId="0" fontId="8" fillId="4" borderId="0" xfId="1" applyFont="1" applyFill="1" applyAlignment="1">
      <alignment horizontal="left"/>
    </xf>
    <xf numFmtId="0" fontId="8" fillId="4" borderId="0" xfId="1" applyFont="1" applyFill="1"/>
    <xf numFmtId="172" fontId="13" fillId="0" borderId="0" xfId="1" applyNumberFormat="1" applyFont="1"/>
    <xf numFmtId="0" fontId="36" fillId="0" borderId="0" xfId="1" applyFont="1"/>
    <xf numFmtId="0" fontId="30" fillId="4" borderId="0" xfId="1" applyFont="1" applyFill="1"/>
    <xf numFmtId="173" fontId="30" fillId="4" borderId="0" xfId="1" applyNumberFormat="1" applyFont="1" applyFill="1"/>
    <xf numFmtId="41" fontId="30" fillId="0" borderId="0" xfId="1" applyNumberFormat="1" applyFont="1"/>
    <xf numFmtId="9" fontId="8" fillId="0" borderId="0" xfId="4" applyFont="1"/>
    <xf numFmtId="0" fontId="8" fillId="4" borderId="0" xfId="1" applyFont="1" applyFill="1" applyAlignment="1">
      <alignment horizontal="left" indent="1"/>
    </xf>
    <xf numFmtId="173" fontId="8" fillId="7" borderId="0" xfId="1" applyNumberFormat="1" applyFont="1" applyFill="1"/>
    <xf numFmtId="166" fontId="13" fillId="0" borderId="11" xfId="1" applyNumberFormat="1" applyFont="1" applyBorder="1"/>
    <xf numFmtId="166" fontId="13" fillId="0" borderId="14" xfId="1" applyNumberFormat="1" applyFont="1" applyBorder="1"/>
    <xf numFmtId="166" fontId="32" fillId="0" borderId="0" xfId="1" applyNumberFormat="1" applyFont="1"/>
    <xf numFmtId="0" fontId="30" fillId="4" borderId="0" xfId="1" applyFont="1" applyFill="1" applyAlignment="1">
      <alignment horizontal="left"/>
    </xf>
    <xf numFmtId="0" fontId="30" fillId="4" borderId="0" xfId="1" applyFont="1" applyFill="1" applyAlignment="1">
      <alignment horizontal="left" indent="1"/>
    </xf>
    <xf numFmtId="0" fontId="21" fillId="0" borderId="0" xfId="2" applyFont="1" applyAlignment="1">
      <alignment horizontal="left" indent="2"/>
    </xf>
    <xf numFmtId="0" fontId="21" fillId="0" borderId="0" xfId="2" applyFont="1"/>
    <xf numFmtId="0" fontId="15" fillId="0" borderId="0" xfId="2" applyFont="1"/>
    <xf numFmtId="166" fontId="8" fillId="0" borderId="0" xfId="1" applyNumberFormat="1" applyFont="1"/>
    <xf numFmtId="0" fontId="8" fillId="0" borderId="17" xfId="1" applyFont="1" applyBorder="1"/>
    <xf numFmtId="15" fontId="9" fillId="0" borderId="1" xfId="1" applyNumberFormat="1" applyFont="1" applyBorder="1" applyAlignment="1">
      <alignment horizontal="left"/>
    </xf>
    <xf numFmtId="0" fontId="16" fillId="0" borderId="0" xfId="1" applyFont="1"/>
    <xf numFmtId="0" fontId="37" fillId="0" borderId="0" xfId="1" applyFont="1"/>
    <xf numFmtId="43" fontId="8" fillId="0" borderId="0" xfId="1" applyNumberFormat="1" applyFont="1"/>
    <xf numFmtId="166" fontId="38" fillId="0" borderId="0" xfId="1" applyNumberFormat="1" applyFont="1"/>
    <xf numFmtId="41" fontId="38" fillId="0" borderId="0" xfId="1" applyNumberFormat="1" applyFont="1"/>
    <xf numFmtId="175" fontId="13" fillId="0" borderId="0" xfId="1" applyNumberFormat="1" applyFont="1" applyAlignment="1">
      <alignment horizontal="left"/>
    </xf>
    <xf numFmtId="175" fontId="30" fillId="0" borderId="0" xfId="1" applyNumberFormat="1" applyFont="1" applyAlignment="1">
      <alignment horizontal="left"/>
    </xf>
    <xf numFmtId="41" fontId="8" fillId="8" borderId="0" xfId="1" applyNumberFormat="1" applyFont="1" applyFill="1"/>
    <xf numFmtId="0" fontId="13" fillId="4" borderId="0" xfId="1" applyFont="1" applyFill="1"/>
    <xf numFmtId="0" fontId="13" fillId="9" borderId="0" xfId="1" applyFont="1" applyFill="1"/>
    <xf numFmtId="166" fontId="13" fillId="4" borderId="0" xfId="1" applyNumberFormat="1" applyFont="1" applyFill="1"/>
    <xf numFmtId="0" fontId="13" fillId="10" borderId="2" xfId="1" applyFont="1" applyFill="1" applyBorder="1" applyAlignment="1">
      <alignment horizontal="left" indent="1"/>
    </xf>
    <xf numFmtId="0" fontId="13" fillId="10" borderId="15" xfId="1" applyFont="1" applyFill="1" applyBorder="1" applyAlignment="1">
      <alignment horizontal="left" indent="1"/>
    </xf>
    <xf numFmtId="0" fontId="12" fillId="0" borderId="0" xfId="1" applyFont="1"/>
    <xf numFmtId="41" fontId="8" fillId="5" borderId="0" xfId="1" applyNumberFormat="1" applyFont="1" applyFill="1"/>
    <xf numFmtId="41" fontId="13" fillId="0" borderId="11" xfId="1" applyNumberFormat="1" applyFont="1" applyBorder="1"/>
    <xf numFmtId="41" fontId="13" fillId="5" borderId="11" xfId="1" applyNumberFormat="1" applyFont="1" applyFill="1" applyBorder="1"/>
    <xf numFmtId="0" fontId="8" fillId="0" borderId="0" xfId="1" applyFont="1" applyFill="1"/>
    <xf numFmtId="0" fontId="16" fillId="0" borderId="0" xfId="1" applyFont="1" applyFill="1"/>
    <xf numFmtId="175" fontId="13" fillId="0" borderId="0" xfId="1" applyNumberFormat="1" applyFont="1" applyFill="1" applyAlignment="1">
      <alignment horizontal="left"/>
    </xf>
    <xf numFmtId="175" fontId="30" fillId="0" borderId="0" xfId="1" applyNumberFormat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13" fillId="0" borderId="11" xfId="1" applyFont="1" applyFill="1" applyBorder="1"/>
    <xf numFmtId="0" fontId="13" fillId="0" borderId="0" xfId="1" applyFont="1" applyFill="1"/>
    <xf numFmtId="15" fontId="9" fillId="0" borderId="1" xfId="1" applyNumberFormat="1" applyFont="1" applyFill="1" applyBorder="1" applyAlignment="1">
      <alignment horizontal="left"/>
    </xf>
    <xf numFmtId="0" fontId="8" fillId="0" borderId="0" xfId="1" applyFont="1" applyBorder="1"/>
    <xf numFmtId="0" fontId="6" fillId="2" borderId="0" xfId="1" applyFont="1" applyFill="1"/>
    <xf numFmtId="0" fontId="4" fillId="2" borderId="0" xfId="1" applyFont="1" applyFill="1" applyAlignment="1">
      <alignment horizontal="left"/>
    </xf>
    <xf numFmtId="0" fontId="6" fillId="2" borderId="0" xfId="1" applyFont="1" applyFill="1" applyAlignment="1">
      <alignment horizontal="centerContinuous"/>
    </xf>
    <xf numFmtId="0" fontId="39" fillId="2" borderId="0" xfId="2" applyFont="1" applyFill="1" applyAlignment="1">
      <alignment horizontal="centerContinuous"/>
    </xf>
    <xf numFmtId="0" fontId="6" fillId="2" borderId="0" xfId="2" applyFont="1" applyFill="1" applyAlignment="1">
      <alignment horizontal="centerContinuous"/>
    </xf>
    <xf numFmtId="0" fontId="8" fillId="2" borderId="0" xfId="1" applyFont="1" applyFill="1"/>
    <xf numFmtId="0" fontId="5" fillId="0" borderId="0" xfId="0" applyFont="1" applyFill="1" applyBorder="1">
      <alignment vertical="center"/>
    </xf>
    <xf numFmtId="174" fontId="40" fillId="0" borderId="0" xfId="1" applyNumberFormat="1" applyFont="1" applyFill="1" applyBorder="1" applyAlignment="1">
      <alignment horizontal="right"/>
    </xf>
    <xf numFmtId="164" fontId="13" fillId="5" borderId="8" xfId="2" applyNumberFormat="1" applyFont="1" applyFill="1" applyBorder="1" applyAlignment="1">
      <alignment horizontal="center"/>
    </xf>
    <xf numFmtId="169" fontId="12" fillId="3" borderId="0" xfId="1" applyNumberFormat="1" applyFont="1" applyFill="1" applyBorder="1" applyAlignment="1">
      <alignment horizontal="right"/>
    </xf>
    <xf numFmtId="169" fontId="12" fillId="3" borderId="0" xfId="2" applyNumberFormat="1" applyFont="1" applyFill="1" applyBorder="1" applyAlignment="1">
      <alignment horizontal="right"/>
    </xf>
    <xf numFmtId="169" fontId="12" fillId="3" borderId="11" xfId="1" applyNumberFormat="1" applyFont="1" applyFill="1" applyBorder="1" applyAlignment="1">
      <alignment horizontal="right"/>
    </xf>
    <xf numFmtId="169" fontId="12" fillId="3" borderId="11" xfId="2" applyNumberFormat="1" applyFont="1" applyFill="1" applyBorder="1" applyAlignment="1">
      <alignment horizontal="right"/>
    </xf>
    <xf numFmtId="169" fontId="12" fillId="3" borderId="5" xfId="1" applyNumberFormat="1" applyFont="1" applyFill="1" applyBorder="1" applyAlignment="1">
      <alignment horizontal="right"/>
    </xf>
    <xf numFmtId="169" fontId="12" fillId="3" borderId="4" xfId="1" applyNumberFormat="1" applyFont="1" applyFill="1" applyBorder="1" applyAlignment="1">
      <alignment horizontal="right"/>
    </xf>
    <xf numFmtId="169" fontId="12" fillId="3" borderId="6" xfId="1" applyNumberFormat="1" applyFont="1" applyFill="1" applyBorder="1" applyAlignment="1">
      <alignment horizontal="right"/>
    </xf>
    <xf numFmtId="169" fontId="12" fillId="3" borderId="16" xfId="1" applyNumberFormat="1" applyFont="1" applyFill="1" applyBorder="1" applyAlignment="1">
      <alignment horizontal="right"/>
    </xf>
    <xf numFmtId="169" fontId="12" fillId="3" borderId="16" xfId="2" applyNumberFormat="1" applyFont="1" applyFill="1" applyBorder="1" applyAlignment="1">
      <alignment horizontal="right"/>
    </xf>
    <xf numFmtId="0" fontId="8" fillId="0" borderId="0" xfId="1" applyFont="1" applyBorder="1" applyAlignment="1">
      <alignment horizontal="centerContinuous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centerContinuous"/>
    </xf>
    <xf numFmtId="174" fontId="12" fillId="0" borderId="0" xfId="1" applyNumberFormat="1" applyFont="1" applyFill="1" applyBorder="1" applyAlignment="1">
      <alignment horizontal="right"/>
    </xf>
    <xf numFmtId="170" fontId="12" fillId="3" borderId="11" xfId="1" applyNumberFormat="1" applyFont="1" applyFill="1" applyBorder="1" applyAlignment="1">
      <alignment horizontal="right"/>
    </xf>
    <xf numFmtId="170" fontId="12" fillId="3" borderId="11" xfId="2" applyNumberFormat="1" applyFont="1" applyFill="1" applyBorder="1" applyAlignment="1">
      <alignment horizontal="right"/>
    </xf>
    <xf numFmtId="174" fontId="12" fillId="3" borderId="10" xfId="1" applyNumberFormat="1" applyFont="1" applyFill="1" applyBorder="1" applyAlignment="1">
      <alignment horizontal="right"/>
    </xf>
    <xf numFmtId="0" fontId="0" fillId="0" borderId="0" xfId="0" applyFill="1">
      <alignment vertical="center"/>
    </xf>
    <xf numFmtId="0" fontId="8" fillId="0" borderId="0" xfId="1" applyFont="1" applyFill="1" applyAlignment="1">
      <alignment horizontal="centerContinuous"/>
    </xf>
    <xf numFmtId="0" fontId="17" fillId="0" borderId="0" xfId="2" applyFont="1" applyFill="1" applyAlignment="1">
      <alignment horizontal="centerContinuous"/>
    </xf>
    <xf numFmtId="169" fontId="12" fillId="3" borderId="8" xfId="1" applyNumberFormat="1" applyFont="1" applyFill="1" applyBorder="1" applyAlignment="1">
      <alignment horizontal="right"/>
    </xf>
    <xf numFmtId="169" fontId="8" fillId="0" borderId="9" xfId="1" applyNumberFormat="1" applyFont="1" applyFill="1" applyBorder="1" applyAlignment="1">
      <alignment horizontal="right"/>
    </xf>
    <xf numFmtId="0" fontId="13" fillId="0" borderId="0" xfId="1" applyFont="1" applyFill="1" applyAlignment="1">
      <alignment horizontal="left"/>
    </xf>
    <xf numFmtId="166" fontId="8" fillId="0" borderId="0" xfId="1" applyNumberFormat="1" applyFont="1" applyFill="1"/>
    <xf numFmtId="166" fontId="13" fillId="0" borderId="11" xfId="1" applyNumberFormat="1" applyFont="1" applyFill="1" applyBorder="1"/>
    <xf numFmtId="41" fontId="8" fillId="0" borderId="0" xfId="1" applyNumberFormat="1" applyFont="1" applyFill="1"/>
    <xf numFmtId="41" fontId="13" fillId="0" borderId="11" xfId="1" applyNumberFormat="1" applyFont="1" applyFill="1" applyBorder="1"/>
    <xf numFmtId="0" fontId="13" fillId="5" borderId="8" xfId="1" applyFont="1" applyFill="1" applyBorder="1" applyAlignment="1">
      <alignment horizontal="center"/>
    </xf>
    <xf numFmtId="166" fontId="8" fillId="5" borderId="9" xfId="1" applyNumberFormat="1" applyFont="1" applyFill="1" applyBorder="1" applyAlignment="1">
      <alignment horizontal="center"/>
    </xf>
    <xf numFmtId="175" fontId="19" fillId="0" borderId="0" xfId="1" applyNumberFormat="1" applyFont="1" applyAlignment="1">
      <alignment horizontal="left"/>
    </xf>
    <xf numFmtId="175" fontId="13" fillId="0" borderId="0" xfId="1" applyNumberFormat="1" applyFont="1" applyFill="1" applyAlignment="1">
      <alignment horizontal="center"/>
    </xf>
    <xf numFmtId="169" fontId="12" fillId="3" borderId="9" xfId="1" applyNumberFormat="1" applyFont="1" applyFill="1" applyBorder="1" applyAlignment="1">
      <alignment horizontal="right"/>
    </xf>
    <xf numFmtId="169" fontId="14" fillId="0" borderId="0" xfId="1" applyNumberFormat="1" applyFont="1" applyFill="1" applyAlignment="1">
      <alignment horizontal="center"/>
    </xf>
    <xf numFmtId="173" fontId="8" fillId="0" borderId="0" xfId="1" applyNumberFormat="1" applyFont="1" applyFill="1"/>
    <xf numFmtId="0" fontId="19" fillId="10" borderId="3" xfId="1" applyFont="1" applyFill="1" applyBorder="1"/>
    <xf numFmtId="0" fontId="8" fillId="0" borderId="0" xfId="1" applyFont="1" applyFill="1" applyAlignment="1">
      <alignment horizontal="left" indent="2"/>
    </xf>
    <xf numFmtId="0" fontId="13" fillId="0" borderId="11" xfId="1" applyFont="1" applyFill="1" applyBorder="1" applyAlignment="1">
      <alignment horizontal="left"/>
    </xf>
    <xf numFmtId="0" fontId="13" fillId="0" borderId="11" xfId="1" applyFont="1" applyFill="1" applyBorder="1" applyAlignment="1">
      <alignment horizontal="left" indent="1"/>
    </xf>
    <xf numFmtId="172" fontId="13" fillId="0" borderId="11" xfId="1" applyNumberFormat="1" applyFont="1" applyFill="1" applyBorder="1"/>
    <xf numFmtId="173" fontId="8" fillId="0" borderId="7" xfId="1" applyNumberFormat="1" applyFont="1" applyFill="1" applyBorder="1"/>
    <xf numFmtId="0" fontId="26" fillId="0" borderId="3" xfId="2" applyFont="1" applyBorder="1" applyAlignment="1">
      <alignment horizontal="center"/>
    </xf>
    <xf numFmtId="164" fontId="13" fillId="5" borderId="18" xfId="2" applyNumberFormat="1" applyFont="1" applyFill="1" applyBorder="1" applyAlignment="1">
      <alignment horizontal="center"/>
    </xf>
    <xf numFmtId="169" fontId="12" fillId="3" borderId="19" xfId="1" applyNumberFormat="1" applyFont="1" applyFill="1" applyBorder="1" applyAlignment="1">
      <alignment horizontal="right"/>
    </xf>
    <xf numFmtId="169" fontId="12" fillId="3" borderId="20" xfId="1" applyNumberFormat="1" applyFont="1" applyFill="1" applyBorder="1" applyAlignment="1">
      <alignment horizontal="right"/>
    </xf>
    <xf numFmtId="0" fontId="16" fillId="0" borderId="0" xfId="1" applyFont="1" applyBorder="1" applyAlignment="1">
      <alignment horizontal="centerContinuous"/>
    </xf>
    <xf numFmtId="0" fontId="17" fillId="0" borderId="0" xfId="2" applyFont="1" applyBorder="1" applyAlignment="1">
      <alignment horizontal="centerContinuous"/>
    </xf>
    <xf numFmtId="177" fontId="14" fillId="0" borderId="0" xfId="1" applyNumberFormat="1" applyFont="1"/>
    <xf numFmtId="170" fontId="36" fillId="0" borderId="0" xfId="1" applyNumberFormat="1" applyFont="1"/>
    <xf numFmtId="173" fontId="14" fillId="4" borderId="0" xfId="1" applyNumberFormat="1" applyFont="1" applyFill="1"/>
    <xf numFmtId="169" fontId="41" fillId="0" borderId="0" xfId="1" applyNumberFormat="1" applyFont="1"/>
    <xf numFmtId="0" fontId="41" fillId="0" borderId="0" xfId="1" applyFont="1" applyAlignment="1">
      <alignment horizontal="right"/>
    </xf>
    <xf numFmtId="0" fontId="42" fillId="0" borderId="0" xfId="5" applyFont="1"/>
    <xf numFmtId="0" fontId="42" fillId="11" borderId="0" xfId="5" applyFont="1" applyFill="1"/>
    <xf numFmtId="0" fontId="42" fillId="12" borderId="0" xfId="5" applyFont="1" applyFill="1"/>
    <xf numFmtId="0" fontId="43" fillId="11" borderId="0" xfId="6" applyFont="1" applyFill="1"/>
    <xf numFmtId="0" fontId="44" fillId="11" borderId="0" xfId="6" applyFont="1" applyFill="1"/>
    <xf numFmtId="178" fontId="42" fillId="0" borderId="0" xfId="7" applyFont="1"/>
    <xf numFmtId="178" fontId="45" fillId="0" borderId="0" xfId="7" applyFont="1"/>
    <xf numFmtId="0" fontId="45" fillId="0" borderId="0" xfId="5" applyFont="1"/>
    <xf numFmtId="0" fontId="45" fillId="13" borderId="12" xfId="5" applyFont="1" applyFill="1" applyBorder="1"/>
    <xf numFmtId="0" fontId="45" fillId="13" borderId="11" xfId="5" applyFont="1" applyFill="1" applyBorder="1"/>
    <xf numFmtId="0" fontId="45" fillId="13" borderId="5" xfId="5" applyFont="1" applyFill="1" applyBorder="1"/>
    <xf numFmtId="0" fontId="43" fillId="11" borderId="12" xfId="5" applyFont="1" applyFill="1" applyBorder="1"/>
    <xf numFmtId="0" fontId="44" fillId="11" borderId="11" xfId="5" applyFont="1" applyFill="1" applyBorder="1"/>
    <xf numFmtId="0" fontId="42" fillId="0" borderId="5" xfId="5" applyFont="1" applyBorder="1"/>
    <xf numFmtId="0" fontId="44" fillId="14" borderId="0" xfId="5" applyFont="1" applyFill="1"/>
    <xf numFmtId="0" fontId="42" fillId="0" borderId="19" xfId="5" applyFont="1" applyBorder="1"/>
    <xf numFmtId="0" fontId="42" fillId="0" borderId="20" xfId="5" applyFont="1" applyBorder="1"/>
    <xf numFmtId="0" fontId="43" fillId="14" borderId="4" xfId="5" applyFont="1" applyFill="1" applyBorder="1" applyAlignment="1">
      <alignment vertical="center"/>
    </xf>
    <xf numFmtId="0" fontId="43" fillId="2" borderId="6" xfId="5" applyFont="1" applyFill="1" applyBorder="1" applyAlignment="1">
      <alignment vertical="center"/>
    </xf>
    <xf numFmtId="0" fontId="44" fillId="2" borderId="16" xfId="5" applyFont="1" applyFill="1" applyBorder="1"/>
    <xf numFmtId="170" fontId="12" fillId="3" borderId="18" xfId="1" applyNumberFormat="1" applyFont="1" applyFill="1" applyBorder="1" applyAlignment="1">
      <alignment horizontal="right"/>
    </xf>
    <xf numFmtId="170" fontId="14" fillId="0" borderId="18" xfId="1" applyNumberFormat="1" applyFont="1" applyBorder="1"/>
    <xf numFmtId="0" fontId="45" fillId="13" borderId="15" xfId="5" applyFont="1" applyFill="1" applyBorder="1"/>
    <xf numFmtId="0" fontId="42" fillId="0" borderId="4" xfId="5" applyFont="1" applyBorder="1"/>
    <xf numFmtId="0" fontId="42" fillId="0" borderId="16" xfId="5" applyFont="1" applyBorder="1"/>
    <xf numFmtId="172" fontId="30" fillId="4" borderId="0" xfId="1" applyNumberFormat="1" applyFont="1" applyFill="1"/>
    <xf numFmtId="166" fontId="30" fillId="4" borderId="0" xfId="1" applyNumberFormat="1" applyFont="1" applyFill="1"/>
    <xf numFmtId="172" fontId="30" fillId="0" borderId="0" xfId="1" applyNumberFormat="1" applyFont="1"/>
    <xf numFmtId="14" fontId="18" fillId="3" borderId="18" xfId="1" applyNumberFormat="1" applyFont="1" applyFill="1" applyBorder="1" applyAlignment="1">
      <alignment horizontal="left"/>
    </xf>
    <xf numFmtId="176" fontId="12" fillId="3" borderId="18" xfId="1" applyNumberFormat="1" applyFont="1" applyFill="1" applyBorder="1" applyAlignment="1">
      <alignment horizontal="right"/>
    </xf>
    <xf numFmtId="166" fontId="13" fillId="5" borderId="18" xfId="1" applyNumberFormat="1" applyFont="1" applyFill="1" applyBorder="1" applyAlignment="1">
      <alignment horizontal="center"/>
    </xf>
    <xf numFmtId="174" fontId="1" fillId="0" borderId="18" xfId="1" applyNumberFormat="1" applyFont="1" applyFill="1" applyBorder="1" applyAlignment="1">
      <alignment horizontal="right"/>
    </xf>
    <xf numFmtId="0" fontId="1" fillId="0" borderId="0" xfId="2" applyFont="1" applyBorder="1" applyAlignment="1">
      <alignment horizontal="centerContinuous"/>
    </xf>
    <xf numFmtId="0" fontId="1" fillId="0" borderId="0" xfId="2" applyFont="1" applyAlignment="1">
      <alignment horizontal="centerContinuous"/>
    </xf>
    <xf numFmtId="174" fontId="1" fillId="0" borderId="15" xfId="1" applyNumberFormat="1" applyFont="1" applyFill="1" applyBorder="1" applyAlignment="1">
      <alignment horizontal="right"/>
    </xf>
    <xf numFmtId="174" fontId="1" fillId="0" borderId="3" xfId="1" applyNumberFormat="1" applyFont="1" applyFill="1" applyBorder="1" applyAlignment="1">
      <alignment horizontal="right"/>
    </xf>
    <xf numFmtId="0" fontId="1" fillId="0" borderId="0" xfId="2" applyFont="1" applyFill="1" applyAlignment="1">
      <alignment horizontal="centerContinuous"/>
    </xf>
    <xf numFmtId="0" fontId="1" fillId="0" borderId="0" xfId="2" applyFont="1"/>
    <xf numFmtId="0" fontId="1" fillId="6" borderId="0" xfId="2" applyFont="1" applyFill="1"/>
    <xf numFmtId="166" fontId="13" fillId="5" borderId="0" xfId="1" applyNumberFormat="1" applyFont="1" applyFill="1"/>
    <xf numFmtId="174" fontId="14" fillId="0" borderId="0" xfId="1" applyNumberFormat="1" applyFont="1" applyFill="1"/>
    <xf numFmtId="174" fontId="15" fillId="0" borderId="0" xfId="1" applyNumberFormat="1" applyFont="1" applyFill="1"/>
    <xf numFmtId="41" fontId="14" fillId="0" borderId="0" xfId="1" applyNumberFormat="1" applyFont="1" applyFill="1"/>
    <xf numFmtId="167" fontId="32" fillId="0" borderId="0" xfId="1" applyNumberFormat="1" applyFont="1" applyFill="1"/>
    <xf numFmtId="179" fontId="1" fillId="0" borderId="8" xfId="1" applyNumberFormat="1" applyFont="1" applyFill="1" applyBorder="1" applyAlignment="1">
      <alignment horizontal="right"/>
    </xf>
    <xf numFmtId="179" fontId="1" fillId="0" borderId="9" xfId="1" applyNumberFormat="1" applyFont="1" applyFill="1" applyBorder="1" applyAlignment="1">
      <alignment horizontal="right"/>
    </xf>
    <xf numFmtId="173" fontId="14" fillId="0" borderId="7" xfId="1" applyNumberFormat="1" applyFont="1" applyBorder="1"/>
    <xf numFmtId="173" fontId="13" fillId="0" borderId="11" xfId="1" applyNumberFormat="1" applyFont="1" applyBorder="1"/>
    <xf numFmtId="173" fontId="13" fillId="0" borderId="0" xfId="1" applyNumberFormat="1" applyFont="1"/>
    <xf numFmtId="41" fontId="8" fillId="0" borderId="0" xfId="1" applyNumberFormat="1" applyFont="1" applyBorder="1"/>
    <xf numFmtId="179" fontId="12" fillId="3" borderId="2" xfId="1" applyNumberFormat="1" applyFont="1" applyFill="1" applyBorder="1" applyAlignment="1">
      <alignment horizontal="right"/>
    </xf>
    <xf numFmtId="179" fontId="12" fillId="3" borderId="15" xfId="1" applyNumberFormat="1" applyFont="1" applyFill="1" applyBorder="1" applyAlignment="1">
      <alignment horizontal="right"/>
    </xf>
    <xf numFmtId="179" fontId="12" fillId="3" borderId="15" xfId="2" applyNumberFormat="1" applyFont="1" applyFill="1" applyBorder="1" applyAlignment="1">
      <alignment horizontal="right"/>
    </xf>
    <xf numFmtId="179" fontId="12" fillId="3" borderId="3" xfId="1" applyNumberFormat="1" applyFont="1" applyFill="1" applyBorder="1" applyAlignment="1">
      <alignment horizontal="right"/>
    </xf>
    <xf numFmtId="169" fontId="50" fillId="3" borderId="4" xfId="1" applyNumberFormat="1" applyFont="1" applyFill="1" applyBorder="1" applyAlignment="1">
      <alignment horizontal="right"/>
    </xf>
    <xf numFmtId="0" fontId="51" fillId="0" borderId="0" xfId="0" applyFont="1">
      <alignment vertical="center"/>
    </xf>
    <xf numFmtId="169" fontId="50" fillId="3" borderId="0" xfId="1" applyNumberFormat="1" applyFont="1" applyFill="1" applyAlignment="1">
      <alignment horizontal="right"/>
    </xf>
    <xf numFmtId="164" fontId="49" fillId="5" borderId="8" xfId="2" applyNumberFormat="1" applyFont="1" applyFill="1" applyBorder="1" applyAlignment="1">
      <alignment horizontal="center"/>
    </xf>
    <xf numFmtId="0" fontId="52" fillId="0" borderId="0" xfId="1" applyFont="1"/>
    <xf numFmtId="169" fontId="50" fillId="3" borderId="11" xfId="1" applyNumberFormat="1" applyFont="1" applyFill="1" applyBorder="1" applyAlignment="1">
      <alignment horizontal="right"/>
    </xf>
    <xf numFmtId="169" fontId="50" fillId="3" borderId="6" xfId="1" applyNumberFormat="1" applyFont="1" applyFill="1" applyBorder="1" applyAlignment="1">
      <alignment horizontal="right"/>
    </xf>
    <xf numFmtId="169" fontId="50" fillId="3" borderId="12" xfId="1" applyNumberFormat="1" applyFont="1" applyFill="1" applyBorder="1" applyAlignment="1">
      <alignment horizontal="right"/>
    </xf>
    <xf numFmtId="174" fontId="0" fillId="0" borderId="15" xfId="1" applyNumberFormat="1" applyFont="1" applyBorder="1" applyAlignment="1">
      <alignment horizontal="right"/>
    </xf>
    <xf numFmtId="174" fontId="0" fillId="0" borderId="2" xfId="1" applyNumberFormat="1" applyFont="1" applyBorder="1" applyAlignment="1">
      <alignment horizontal="right"/>
    </xf>
    <xf numFmtId="174" fontId="50" fillId="3" borderId="2" xfId="1" applyNumberFormat="1" applyFont="1" applyFill="1" applyBorder="1" applyAlignment="1">
      <alignment horizontal="right"/>
    </xf>
    <xf numFmtId="0" fontId="52" fillId="0" borderId="0" xfId="1" applyFont="1" applyAlignment="1">
      <alignment horizontal="centerContinuous"/>
    </xf>
    <xf numFmtId="169" fontId="50" fillId="3" borderId="16" xfId="1" applyNumberFormat="1" applyFont="1" applyFill="1" applyBorder="1" applyAlignment="1">
      <alignment horizontal="right"/>
    </xf>
    <xf numFmtId="164" fontId="49" fillId="5" borderId="18" xfId="2" applyNumberFormat="1" applyFont="1" applyFill="1" applyBorder="1" applyAlignment="1">
      <alignment horizontal="center"/>
    </xf>
    <xf numFmtId="0" fontId="53" fillId="0" borderId="0" xfId="0" applyFont="1">
      <alignment vertical="center"/>
    </xf>
    <xf numFmtId="174" fontId="49" fillId="0" borderId="0" xfId="1" applyNumberFormat="1" applyFont="1" applyAlignment="1">
      <alignment horizontal="right"/>
    </xf>
    <xf numFmtId="174" fontId="50" fillId="3" borderId="10" xfId="1" applyNumberFormat="1" applyFont="1" applyFill="1" applyBorder="1" applyAlignment="1">
      <alignment horizontal="right"/>
    </xf>
    <xf numFmtId="174" fontId="50" fillId="3" borderId="9" xfId="1" applyNumberFormat="1" applyFont="1" applyFill="1" applyBorder="1" applyAlignment="1">
      <alignment horizontal="right"/>
    </xf>
    <xf numFmtId="174" fontId="50" fillId="3" borderId="8" xfId="1" applyNumberFormat="1" applyFont="1" applyFill="1" applyBorder="1" applyAlignment="1">
      <alignment horizontal="right"/>
    </xf>
    <xf numFmtId="169" fontId="50" fillId="3" borderId="10" xfId="1" applyNumberFormat="1" applyFont="1" applyFill="1" applyBorder="1" applyAlignment="1">
      <alignment horizontal="right"/>
    </xf>
    <xf numFmtId="169" fontId="50" fillId="3" borderId="9" xfId="1" applyNumberFormat="1" applyFont="1" applyFill="1" applyBorder="1" applyAlignment="1">
      <alignment horizontal="right"/>
    </xf>
    <xf numFmtId="169" fontId="50" fillId="3" borderId="8" xfId="1" applyNumberFormat="1" applyFont="1" applyFill="1" applyBorder="1" applyAlignment="1">
      <alignment horizontal="right"/>
    </xf>
    <xf numFmtId="0" fontId="51" fillId="0" borderId="0" xfId="0" applyFont="1" applyAlignment="1">
      <alignment horizontal="left" vertical="center" indent="1"/>
    </xf>
    <xf numFmtId="170" fontId="50" fillId="3" borderId="10" xfId="1" applyNumberFormat="1" applyFont="1" applyFill="1" applyBorder="1" applyAlignment="1">
      <alignment horizontal="right"/>
    </xf>
    <xf numFmtId="170" fontId="50" fillId="3" borderId="9" xfId="1" applyNumberFormat="1" applyFont="1" applyFill="1" applyBorder="1" applyAlignment="1">
      <alignment horizontal="right"/>
    </xf>
    <xf numFmtId="170" fontId="50" fillId="5" borderId="6" xfId="1" applyNumberFormat="1" applyFont="1" applyFill="1" applyBorder="1" applyAlignment="1">
      <alignment horizontal="right"/>
    </xf>
    <xf numFmtId="0" fontId="51" fillId="0" borderId="4" xfId="0" applyFont="1" applyBorder="1" applyAlignment="1">
      <alignment horizontal="left" vertical="center"/>
    </xf>
    <xf numFmtId="0" fontId="51" fillId="0" borderId="0" xfId="0" applyFont="1" applyAlignment="1">
      <alignment horizontal="right" vertical="center"/>
    </xf>
    <xf numFmtId="0" fontId="54" fillId="0" borderId="0" xfId="2" applyFont="1" applyAlignment="1">
      <alignment horizontal="right"/>
    </xf>
    <xf numFmtId="174" fontId="50" fillId="0" borderId="0" xfId="1" applyNumberFormat="1" applyFont="1" applyAlignment="1">
      <alignment horizontal="right"/>
    </xf>
    <xf numFmtId="174" fontId="50" fillId="0" borderId="4" xfId="1" applyNumberFormat="1" applyFont="1" applyBorder="1" applyAlignment="1">
      <alignment horizontal="right"/>
    </xf>
    <xf numFmtId="166" fontId="50" fillId="3" borderId="18" xfId="2" applyNumberFormat="1" applyFont="1" applyFill="1" applyBorder="1" applyAlignment="1">
      <alignment horizontal="right"/>
    </xf>
    <xf numFmtId="176" fontId="50" fillId="3" borderId="18" xfId="1" applyNumberFormat="1" applyFont="1" applyFill="1" applyBorder="1" applyAlignment="1">
      <alignment horizontal="right"/>
    </xf>
    <xf numFmtId="179" fontId="50" fillId="3" borderId="15" xfId="1" applyNumberFormat="1" applyFont="1" applyFill="1" applyBorder="1" applyAlignment="1">
      <alignment horizontal="right"/>
    </xf>
    <xf numFmtId="0" fontId="21" fillId="6" borderId="0" xfId="2" applyFont="1" applyFill="1" applyAlignment="1">
      <alignment vertical="center"/>
    </xf>
    <xf numFmtId="170" fontId="50" fillId="3" borderId="0" xfId="1" applyNumberFormat="1" applyFont="1" applyFill="1" applyBorder="1" applyAlignment="1">
      <alignment horizontal="right"/>
    </xf>
    <xf numFmtId="169" fontId="50" fillId="3" borderId="0" xfId="1" applyNumberFormat="1" applyFont="1" applyFill="1" applyBorder="1" applyAlignment="1">
      <alignment horizontal="right"/>
    </xf>
    <xf numFmtId="164" fontId="13" fillId="5" borderId="21" xfId="2" applyNumberFormat="1" applyFont="1" applyFill="1" applyBorder="1" applyAlignment="1">
      <alignment horizontal="center"/>
    </xf>
    <xf numFmtId="164" fontId="13" fillId="5" borderId="22" xfId="2" applyNumberFormat="1" applyFont="1" applyFill="1" applyBorder="1" applyAlignment="1">
      <alignment horizontal="center"/>
    </xf>
    <xf numFmtId="164" fontId="49" fillId="5" borderId="23" xfId="2" applyNumberFormat="1" applyFont="1" applyFill="1" applyBorder="1" applyAlignment="1">
      <alignment horizontal="center"/>
    </xf>
    <xf numFmtId="164" fontId="13" fillId="5" borderId="24" xfId="2" applyNumberFormat="1" applyFont="1" applyFill="1" applyBorder="1" applyAlignment="1">
      <alignment horizontal="center"/>
    </xf>
    <xf numFmtId="164" fontId="13" fillId="5" borderId="25" xfId="2" applyNumberFormat="1" applyFont="1" applyFill="1" applyBorder="1" applyAlignment="1">
      <alignment horizontal="center"/>
    </xf>
    <xf numFmtId="170" fontId="50" fillId="3" borderId="26" xfId="1" applyNumberFormat="1" applyFont="1" applyFill="1" applyBorder="1" applyAlignment="1">
      <alignment horizontal="right"/>
    </xf>
    <xf numFmtId="170" fontId="12" fillId="3" borderId="27" xfId="1" applyNumberFormat="1" applyFont="1" applyFill="1" applyBorder="1" applyAlignment="1">
      <alignment horizontal="right"/>
    </xf>
    <xf numFmtId="169" fontId="50" fillId="3" borderId="26" xfId="1" applyNumberFormat="1" applyFont="1" applyFill="1" applyBorder="1" applyAlignment="1">
      <alignment horizontal="right"/>
    </xf>
    <xf numFmtId="169" fontId="12" fillId="3" borderId="28" xfId="1" applyNumberFormat="1" applyFont="1" applyFill="1" applyBorder="1" applyAlignment="1">
      <alignment horizontal="right"/>
    </xf>
    <xf numFmtId="174" fontId="50" fillId="3" borderId="29" xfId="1" applyNumberFormat="1" applyFont="1" applyFill="1" applyBorder="1" applyAlignment="1">
      <alignment horizontal="right"/>
    </xf>
    <xf numFmtId="174" fontId="50" fillId="3" borderId="30" xfId="1" applyNumberFormat="1" applyFont="1" applyFill="1" applyBorder="1" applyAlignment="1">
      <alignment horizontal="right"/>
    </xf>
    <xf numFmtId="174" fontId="12" fillId="3" borderId="30" xfId="1" applyNumberFormat="1" applyFont="1" applyFill="1" applyBorder="1" applyAlignment="1">
      <alignment horizontal="right"/>
    </xf>
    <xf numFmtId="174" fontId="12" fillId="3" borderId="31" xfId="1" applyNumberFormat="1" applyFont="1" applyFill="1" applyBorder="1" applyAlignment="1">
      <alignment horizontal="right"/>
    </xf>
    <xf numFmtId="174" fontId="50" fillId="0" borderId="0" xfId="1" applyNumberFormat="1" applyFont="1" applyFill="1" applyAlignment="1">
      <alignment horizontal="right"/>
    </xf>
    <xf numFmtId="0" fontId="52" fillId="0" borderId="0" xfId="1" applyFont="1" applyFill="1" applyAlignment="1">
      <alignment horizontal="centerContinuous"/>
    </xf>
    <xf numFmtId="0" fontId="53" fillId="0" borderId="0" xfId="0" applyFont="1" applyFill="1">
      <alignment vertical="center"/>
    </xf>
    <xf numFmtId="0" fontId="52" fillId="0" borderId="0" xfId="1" applyFont="1" applyFill="1"/>
    <xf numFmtId="0" fontId="53" fillId="0" borderId="0" xfId="2" applyFont="1" applyFill="1" applyAlignment="1">
      <alignment horizontal="left"/>
    </xf>
    <xf numFmtId="0" fontId="0" fillId="0" borderId="0" xfId="2" applyFont="1" applyFill="1" applyAlignment="1">
      <alignment horizontal="left"/>
    </xf>
    <xf numFmtId="0" fontId="54" fillId="0" borderId="0" xfId="2" applyFont="1" applyFill="1" applyAlignment="1">
      <alignment horizontal="right"/>
    </xf>
    <xf numFmtId="41" fontId="8" fillId="0" borderId="7" xfId="1" applyNumberFormat="1" applyFont="1" applyBorder="1"/>
    <xf numFmtId="166" fontId="12" fillId="3" borderId="18" xfId="2" applyNumberFormat="1" applyFont="1" applyFill="1" applyBorder="1" applyAlignment="1">
      <alignment horizontal="right"/>
    </xf>
    <xf numFmtId="0" fontId="0" fillId="0" borderId="0" xfId="0" applyFill="1" applyBorder="1">
      <alignment vertical="center"/>
    </xf>
    <xf numFmtId="0" fontId="52" fillId="0" borderId="0" xfId="1" applyFont="1" applyFill="1" applyBorder="1"/>
    <xf numFmtId="0" fontId="51" fillId="0" borderId="0" xfId="0" applyFont="1" applyFill="1" applyBorder="1">
      <alignment vertical="center"/>
    </xf>
    <xf numFmtId="0" fontId="30" fillId="0" borderId="18" xfId="1" applyFont="1" applyBorder="1" applyAlignment="1">
      <alignment horizontal="left"/>
    </xf>
    <xf numFmtId="166" fontId="32" fillId="0" borderId="18" xfId="1" applyNumberFormat="1" applyFont="1" applyBorder="1"/>
    <xf numFmtId="11" fontId="46" fillId="0" borderId="0" xfId="7" applyNumberFormat="1" applyFont="1" applyAlignment="1">
      <alignment vertical="top" wrapText="1"/>
    </xf>
    <xf numFmtId="11" fontId="48" fillId="0" borderId="0" xfId="7" applyNumberFormat="1" applyFont="1" applyAlignment="1">
      <alignment vertical="top" wrapText="1"/>
    </xf>
    <xf numFmtId="0" fontId="21" fillId="6" borderId="0" xfId="2" applyFont="1" applyFill="1" applyAlignment="1">
      <alignment vertical="center"/>
    </xf>
    <xf numFmtId="0" fontId="7" fillId="0" borderId="0" xfId="1" applyAlignment="1">
      <alignment vertical="center"/>
    </xf>
  </cellXfs>
  <cellStyles count="8">
    <cellStyle name="Currency 3" xfId="3" xr:uid="{B9873F34-CEE9-4009-AFDA-4AB743277D1A}"/>
    <cellStyle name="Normal" xfId="0" builtinId="0"/>
    <cellStyle name="Normal 10" xfId="6" xr:uid="{35E752DB-9268-463C-A1FA-A1D652248CBE}"/>
    <cellStyle name="Normal 130" xfId="7" xr:uid="{983C6ED3-8BEF-4494-B14E-043C6EEF314E}"/>
    <cellStyle name="Normal 2" xfId="5" xr:uid="{5C2BC222-EAA7-4A2C-AD9B-EF9469BC9F00}"/>
    <cellStyle name="Normal 5" xfId="1" xr:uid="{67F6AF28-EC4F-44DE-A219-0B277895C30F}"/>
    <cellStyle name="Normal 8" xfId="2" xr:uid="{8FBA9AF2-E065-4ECE-B007-5DCFD2CA3FA0}"/>
    <cellStyle name="Percent 3" xfId="4" xr:uid="{319A2245-927A-4DCA-9113-95C1FA73D56B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7E6E6"/>
      <color rgb="FFF2F2F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1186296</xdr:colOff>
      <xdr:row>0</xdr:row>
      <xdr:rowOff>0</xdr:rowOff>
    </xdr:from>
    <xdr:to>
      <xdr:col>5</xdr:col>
      <xdr:colOff>519545</xdr:colOff>
      <xdr:row>0</xdr:row>
      <xdr:rowOff>942974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96EB2B-69C0-4375-A05A-3BEA29FBD4C1}"/>
            </a:ext>
          </a:extLst>
        </xdr:cNvPr>
        <xdr:cNvSpPr txBox="1"/>
      </xdr:nvSpPr>
      <xdr:spPr>
        <a:xfrm>
          <a:off x="2831523" y="0"/>
          <a:ext cx="5576454" cy="942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US" sz="3200" b="1">
              <a:latin typeface="+mj-lt"/>
              <a:cs typeface="Arial" panose="020B0604020202020204" pitchFamily="34" charset="0"/>
            </a:rPr>
            <a:t>Department</a:t>
          </a:r>
          <a:r>
            <a:rPr lang="en-US" sz="3200" b="1" baseline="0">
              <a:latin typeface="+mj-lt"/>
              <a:cs typeface="Arial" panose="020B0604020202020204" pitchFamily="34" charset="0"/>
            </a:rPr>
            <a:t> of Commerce</a:t>
          </a:r>
          <a:br>
            <a:rPr lang="en-US" sz="3200" b="1">
              <a:latin typeface="+mj-lt"/>
              <a:cs typeface="Arial" panose="020B0604020202020204" pitchFamily="34" charset="0"/>
            </a:rPr>
          </a:br>
          <a:r>
            <a:rPr lang="en-US" sz="1100" b="1">
              <a:latin typeface="+mj-lt"/>
              <a:cs typeface="Arial" panose="020B0604020202020204" pitchFamily="34" charset="0"/>
            </a:rPr>
            <a:t>CHIPS</a:t>
          </a:r>
          <a:r>
            <a:rPr lang="en-US" sz="1100" b="1" baseline="0">
              <a:latin typeface="+mj-lt"/>
              <a:cs typeface="Arial" panose="020B0604020202020204" pitchFamily="34" charset="0"/>
            </a:rPr>
            <a:t> Incentives Program - Facilities for Semiconductor Materials and Manufacturing Equipment</a:t>
          </a:r>
        </a:p>
        <a:p>
          <a:pPr algn="ctr"/>
          <a:r>
            <a:rPr lang="en-US" sz="1100" b="1" baseline="0">
              <a:latin typeface="+mj-lt"/>
              <a:cs typeface="Arial" panose="020B0604020202020204" pitchFamily="34" charset="0"/>
            </a:rPr>
            <a:t>Full Application Example Financial Model</a:t>
          </a:r>
        </a:p>
      </xdr:txBody>
    </xdr:sp>
    <xdr:clientData/>
  </xdr:twoCellAnchor>
  <xdr:twoCellAnchor editAs="oneCell">
    <xdr:from>
      <xdr:col>0</xdr:col>
      <xdr:colOff>165100</xdr:colOff>
      <xdr:row>0</xdr:row>
      <xdr:rowOff>114300</xdr:rowOff>
    </xdr:from>
    <xdr:to>
      <xdr:col>3</xdr:col>
      <xdr:colOff>1109174</xdr:colOff>
      <xdr:row>0</xdr:row>
      <xdr:rowOff>908050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69236C-0D73-E8C4-C46A-66E9074B3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114300"/>
          <a:ext cx="2671274" cy="793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D01B-0B4F-4FEE-B0BE-7CC1CD04563B}">
  <sheetPr>
    <tabColor theme="5" tint="-0.499984740745262"/>
    <pageSetUpPr fitToPage="1"/>
  </sheetPr>
  <dimension ref="A1:XFC22"/>
  <sheetViews>
    <sheetView showGridLines="0" tabSelected="1" zoomScale="110" zoomScaleNormal="110" workbookViewId="0">
      <selection activeCell="B4" sqref="B4"/>
    </sheetView>
  </sheetViews>
  <sheetFormatPr defaultColWidth="0" defaultRowHeight="0" customHeight="1" zeroHeight="1"/>
  <cols>
    <col min="1" max="1" width="4.88671875" style="178" customWidth="1"/>
    <col min="2" max="2" width="5.44140625" style="178" customWidth="1"/>
    <col min="3" max="3" width="14.44140625" style="178" customWidth="1"/>
    <col min="4" max="4" width="26.88671875" style="178" customWidth="1"/>
    <col min="5" max="5" width="66.6640625" style="178" customWidth="1"/>
    <col min="6" max="6" width="10.6640625" style="178" customWidth="1"/>
    <col min="7" max="8" width="0" style="178" hidden="1" customWidth="1"/>
    <col min="9" max="16383" width="8.88671875" style="178" hidden="1"/>
    <col min="16384" max="16384" width="3.5546875" style="178" hidden="1" customWidth="1"/>
  </cols>
  <sheetData>
    <row r="1" spans="1:6" ht="76.650000000000006" customHeight="1">
      <c r="E1" s="4"/>
    </row>
    <row r="2" spans="1:6" s="180" customFormat="1" ht="15.6">
      <c r="A2" s="179"/>
      <c r="B2" s="179"/>
      <c r="C2" s="179"/>
      <c r="D2" s="179"/>
      <c r="E2" s="179"/>
      <c r="F2" s="179"/>
    </row>
    <row r="3" spans="1:6" ht="15.6"/>
    <row r="4" spans="1:6" ht="15.6">
      <c r="B4" s="181" t="s">
        <v>199</v>
      </c>
      <c r="C4" s="182"/>
      <c r="D4" s="182"/>
      <c r="E4" s="182"/>
      <c r="F4" s="182"/>
    </row>
    <row r="5" spans="1:6" ht="15.6">
      <c r="B5" s="183"/>
      <c r="C5" s="183"/>
      <c r="D5" s="183"/>
      <c r="E5" s="183"/>
      <c r="F5" s="183"/>
    </row>
    <row r="6" spans="1:6" ht="66.599999999999994" customHeight="1">
      <c r="B6" s="183"/>
      <c r="C6" s="184" t="s">
        <v>0</v>
      </c>
      <c r="D6" s="296" t="s">
        <v>200</v>
      </c>
      <c r="E6" s="297"/>
      <c r="F6" s="183"/>
    </row>
    <row r="7" spans="1:6" ht="15.6"/>
    <row r="8" spans="1:6" ht="15.6">
      <c r="B8" s="181" t="s">
        <v>1</v>
      </c>
      <c r="C8" s="182"/>
      <c r="D8" s="182"/>
      <c r="E8" s="182"/>
      <c r="F8" s="182"/>
    </row>
    <row r="9" spans="1:6" ht="15.6"/>
    <row r="10" spans="1:6" ht="15.6">
      <c r="C10" s="185" t="s">
        <v>2</v>
      </c>
    </row>
    <row r="11" spans="1:6" ht="15.6">
      <c r="C11" s="186" t="s">
        <v>3</v>
      </c>
      <c r="D11" s="187"/>
      <c r="E11" s="188" t="s">
        <v>4</v>
      </c>
    </row>
    <row r="12" spans="1:6" ht="15.6">
      <c r="C12" s="189" t="s">
        <v>5</v>
      </c>
      <c r="D12" s="190" t="s">
        <v>6</v>
      </c>
      <c r="E12" s="191" t="s">
        <v>7</v>
      </c>
    </row>
    <row r="13" spans="1:6" ht="15.6">
      <c r="C13" s="195" t="s">
        <v>8</v>
      </c>
      <c r="D13" s="192" t="s">
        <v>9</v>
      </c>
      <c r="E13" s="193" t="s">
        <v>10</v>
      </c>
    </row>
    <row r="14" spans="1:6" ht="15.6">
      <c r="C14" s="196" t="s">
        <v>11</v>
      </c>
      <c r="D14" s="197" t="s">
        <v>12</v>
      </c>
      <c r="E14" s="194" t="s">
        <v>13</v>
      </c>
    </row>
    <row r="15" spans="1:6" ht="15.6"/>
    <row r="16" spans="1:6" ht="15.6">
      <c r="C16" s="185" t="s">
        <v>14</v>
      </c>
    </row>
    <row r="17" spans="3:5" ht="15.6">
      <c r="C17" s="186" t="s">
        <v>15</v>
      </c>
      <c r="D17" s="200"/>
      <c r="E17" s="188" t="s">
        <v>4</v>
      </c>
    </row>
    <row r="18" spans="3:5" ht="15.6">
      <c r="C18" s="198">
        <v>1000</v>
      </c>
      <c r="E18" s="191" t="s">
        <v>16</v>
      </c>
    </row>
    <row r="19" spans="3:5" ht="15.6">
      <c r="C19" s="209">
        <v>100</v>
      </c>
      <c r="D19" s="201"/>
      <c r="E19" s="193" t="s">
        <v>17</v>
      </c>
    </row>
    <row r="20" spans="3:5" ht="15.6">
      <c r="C20" s="199">
        <v>1100</v>
      </c>
      <c r="D20" s="202"/>
      <c r="E20" s="194" t="s">
        <v>18</v>
      </c>
    </row>
    <row r="21" spans="3:5" ht="15.6"/>
    <row r="22" spans="3:5" ht="16.2" customHeight="1"/>
  </sheetData>
  <mergeCells count="1">
    <mergeCell ref="D6:E6"/>
  </mergeCells>
  <pageMargins left="0.7" right="0.7" top="0.75" bottom="0.75" header="0.3" footer="0.3"/>
  <pageSetup orientation="landscape" r:id="rId1"/>
  <headerFooter>
    <oddHeader>&amp;C&amp;"Calibri"&amp;10&amp;K000000 CUI//PROPIN&amp;1#_x000D_</oddHeader>
    <oddFooter>&amp;C_x000D_&amp;1#&amp;"Calibri"&amp;10&amp;K000000 This document contains moderate sensitivity CHIPS Applicant Data and Information.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22A6-CF17-4AF1-A61C-410C5F16BDCF}">
  <sheetPr>
    <tabColor theme="5" tint="0.39997558519241921"/>
  </sheetPr>
  <dimension ref="A2:XET92"/>
  <sheetViews>
    <sheetView showGridLines="0" zoomScale="108" zoomScaleNormal="108" zoomScaleSheetLayoutView="90" workbookViewId="0">
      <selection activeCell="B70" sqref="B70"/>
    </sheetView>
  </sheetViews>
  <sheetFormatPr defaultColWidth="9.109375" defaultRowHeight="14.4"/>
  <cols>
    <col min="1" max="1" width="2.109375" style="1" customWidth="1"/>
    <col min="2" max="2" width="38" style="1" customWidth="1"/>
    <col min="3" max="23" width="12.6640625" style="1" customWidth="1"/>
    <col min="24" max="16384" width="9.109375" style="1"/>
  </cols>
  <sheetData>
    <row r="2" spans="1:23 16372:16374" ht="22.2" thickBot="1"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 16372:16374" ht="5.0999999999999996" customHeight="1">
      <c r="XER3" s="5" t="s">
        <v>19</v>
      </c>
      <c r="XET3" s="5">
        <v>1</v>
      </c>
    </row>
    <row r="4" spans="1:23 16372:16374" s="118" customFormat="1" hidden="1">
      <c r="B4" s="171"/>
      <c r="C4" s="137"/>
      <c r="D4" s="137"/>
      <c r="E4" s="137"/>
      <c r="F4" s="137"/>
      <c r="G4" s="137"/>
      <c r="H4" s="137"/>
      <c r="I4" s="137"/>
      <c r="J4" s="137"/>
      <c r="L4" s="172"/>
      <c r="M4" s="210"/>
    </row>
    <row r="5" spans="1:23 16372:16374" s="118" customFormat="1">
      <c r="B5" s="120" t="s">
        <v>20</v>
      </c>
      <c r="C5" s="137"/>
      <c r="D5" s="137"/>
      <c r="E5" s="137"/>
      <c r="F5" s="137"/>
      <c r="G5" s="137"/>
      <c r="H5" s="137"/>
      <c r="I5" s="137"/>
      <c r="J5" s="137"/>
      <c r="L5" s="172"/>
      <c r="M5" s="210"/>
    </row>
    <row r="6" spans="1:23 16372:16374" s="118" customFormat="1">
      <c r="B6" s="206">
        <v>45657</v>
      </c>
      <c r="C6" s="137"/>
      <c r="D6" s="137"/>
      <c r="E6" s="137"/>
      <c r="F6" s="137"/>
      <c r="G6" s="137"/>
      <c r="H6" s="137"/>
      <c r="I6" s="137"/>
      <c r="J6" s="137"/>
      <c r="L6" s="172"/>
      <c r="M6" s="210"/>
    </row>
    <row r="7" spans="1:23 16372:16374" s="118" customFormat="1">
      <c r="B7" s="171"/>
      <c r="C7" s="137"/>
      <c r="D7" s="137"/>
      <c r="E7" s="137"/>
      <c r="F7" s="137"/>
      <c r="G7" s="137"/>
      <c r="H7" s="137"/>
      <c r="I7" s="137"/>
      <c r="J7" s="137"/>
      <c r="L7" s="172"/>
      <c r="M7" s="210"/>
    </row>
    <row r="8" spans="1:23 16372:16374" s="118" customFormat="1">
      <c r="B8" s="171"/>
      <c r="C8" s="137"/>
      <c r="D8" s="137"/>
      <c r="E8" s="137"/>
      <c r="F8" s="137"/>
      <c r="G8" s="137"/>
      <c r="H8" s="137"/>
      <c r="I8" s="137"/>
      <c r="J8" s="137"/>
      <c r="L8" s="172"/>
      <c r="M8" s="210"/>
    </row>
    <row r="9" spans="1:23 16372:16374">
      <c r="A9" s="119"/>
      <c r="B9" s="120" t="s">
        <v>21</v>
      </c>
      <c r="C9" s="121"/>
      <c r="D9" s="121"/>
      <c r="E9" s="121"/>
      <c r="F9" s="121"/>
      <c r="G9" s="121"/>
      <c r="H9" s="121"/>
      <c r="I9" s="121"/>
      <c r="J9" s="121"/>
      <c r="K9" s="119"/>
      <c r="L9" s="122"/>
      <c r="M9" s="123"/>
      <c r="N9" s="119"/>
      <c r="O9" s="124"/>
      <c r="P9" s="124"/>
      <c r="Q9" s="124"/>
      <c r="R9" s="124"/>
      <c r="S9" s="124"/>
      <c r="T9" s="124"/>
      <c r="U9" s="124"/>
      <c r="V9" s="124"/>
      <c r="W9" s="124"/>
    </row>
    <row r="10" spans="1:23 16372:16374" ht="9.9" customHeight="1">
      <c r="B10"/>
      <c r="C10" s="7"/>
      <c r="D10" s="7"/>
      <c r="E10" s="7"/>
      <c r="F10" s="7"/>
      <c r="G10" s="7"/>
      <c r="H10" s="7"/>
      <c r="I10" s="7"/>
      <c r="J10" s="7"/>
      <c r="L10" s="8"/>
      <c r="M10" s="211"/>
    </row>
    <row r="11" spans="1:23 16372:16374">
      <c r="B11" s="291"/>
      <c r="C11" s="292"/>
      <c r="D11" s="269">
        <v>1</v>
      </c>
      <c r="E11" s="270">
        <f>D11+1</f>
        <v>2</v>
      </c>
      <c r="F11" s="270">
        <f t="shared" ref="F11:W11" si="0">E11+1</f>
        <v>3</v>
      </c>
      <c r="G11" s="271">
        <f t="shared" si="0"/>
        <v>4</v>
      </c>
      <c r="H11" s="272">
        <f t="shared" si="0"/>
        <v>5</v>
      </c>
      <c r="I11" s="272">
        <f t="shared" si="0"/>
        <v>6</v>
      </c>
      <c r="J11" s="272">
        <f t="shared" si="0"/>
        <v>7</v>
      </c>
      <c r="K11" s="272">
        <f t="shared" si="0"/>
        <v>8</v>
      </c>
      <c r="L11" s="272">
        <f t="shared" si="0"/>
        <v>9</v>
      </c>
      <c r="M11" s="272">
        <f t="shared" si="0"/>
        <v>10</v>
      </c>
      <c r="N11" s="272">
        <f t="shared" si="0"/>
        <v>11</v>
      </c>
      <c r="O11" s="272">
        <f t="shared" si="0"/>
        <v>12</v>
      </c>
      <c r="P11" s="272">
        <f t="shared" si="0"/>
        <v>13</v>
      </c>
      <c r="Q11" s="272">
        <f t="shared" si="0"/>
        <v>14</v>
      </c>
      <c r="R11" s="272">
        <f t="shared" si="0"/>
        <v>15</v>
      </c>
      <c r="S11" s="272">
        <f t="shared" si="0"/>
        <v>16</v>
      </c>
      <c r="T11" s="272">
        <f t="shared" si="0"/>
        <v>17</v>
      </c>
      <c r="U11" s="272">
        <f t="shared" si="0"/>
        <v>18</v>
      </c>
      <c r="V11" s="272">
        <f t="shared" si="0"/>
        <v>19</v>
      </c>
      <c r="W11" s="273">
        <f t="shared" si="0"/>
        <v>20</v>
      </c>
    </row>
    <row r="12" spans="1:23 16372:16374">
      <c r="B12" s="293" t="s">
        <v>22</v>
      </c>
      <c r="C12" s="292"/>
      <c r="D12" s="274">
        <v>1100</v>
      </c>
      <c r="E12" s="267">
        <v>1100</v>
      </c>
      <c r="F12" s="267">
        <v>1100</v>
      </c>
      <c r="G12" s="141">
        <v>1100</v>
      </c>
      <c r="H12" s="141">
        <v>1100</v>
      </c>
      <c r="I12" s="141">
        <v>1100</v>
      </c>
      <c r="J12" s="141">
        <v>1100</v>
      </c>
      <c r="K12" s="141">
        <v>1100</v>
      </c>
      <c r="L12" s="142">
        <v>1100</v>
      </c>
      <c r="M12" s="142">
        <v>1100</v>
      </c>
      <c r="N12" s="141">
        <v>1100</v>
      </c>
      <c r="O12" s="141">
        <v>1100</v>
      </c>
      <c r="P12" s="141">
        <v>1100</v>
      </c>
      <c r="Q12" s="141">
        <v>1100</v>
      </c>
      <c r="R12" s="141">
        <v>1100</v>
      </c>
      <c r="S12" s="141">
        <v>1100</v>
      </c>
      <c r="T12" s="141">
        <v>1100</v>
      </c>
      <c r="U12" s="141">
        <v>1100</v>
      </c>
      <c r="V12" s="141">
        <v>1100</v>
      </c>
      <c r="W12" s="275">
        <v>1100</v>
      </c>
    </row>
    <row r="13" spans="1:23 16372:16374">
      <c r="B13" s="293" t="s">
        <v>23</v>
      </c>
      <c r="C13" s="292"/>
      <c r="D13" s="276">
        <v>0.2</v>
      </c>
      <c r="E13" s="128">
        <v>0.5</v>
      </c>
      <c r="F13" s="268">
        <v>0.75</v>
      </c>
      <c r="G13" s="128">
        <v>0.75</v>
      </c>
      <c r="H13" s="128">
        <v>0.75</v>
      </c>
      <c r="I13" s="128">
        <v>0.75</v>
      </c>
      <c r="J13" s="128">
        <v>0.75</v>
      </c>
      <c r="K13" s="128">
        <v>0.75</v>
      </c>
      <c r="L13" s="129">
        <v>0.75</v>
      </c>
      <c r="M13" s="129">
        <v>0.75</v>
      </c>
      <c r="N13" s="128">
        <v>0.75</v>
      </c>
      <c r="O13" s="128">
        <v>0.75</v>
      </c>
      <c r="P13" s="128">
        <v>0.75</v>
      </c>
      <c r="Q13" s="128">
        <v>0.75</v>
      </c>
      <c r="R13" s="128">
        <v>0.75</v>
      </c>
      <c r="S13" s="128">
        <v>0.75</v>
      </c>
      <c r="T13" s="128">
        <v>0.75</v>
      </c>
      <c r="U13" s="128">
        <v>0.75</v>
      </c>
      <c r="V13" s="128">
        <v>0.75</v>
      </c>
      <c r="W13" s="277">
        <v>0.75</v>
      </c>
    </row>
    <row r="14" spans="1:23 16372:16374">
      <c r="B14" s="293" t="s">
        <v>24</v>
      </c>
      <c r="C14" s="292"/>
      <c r="D14" s="276">
        <v>0.2</v>
      </c>
      <c r="E14" s="128">
        <v>0.5</v>
      </c>
      <c r="F14" s="268">
        <v>0.8</v>
      </c>
      <c r="G14" s="128">
        <v>1</v>
      </c>
      <c r="H14" s="128">
        <v>1</v>
      </c>
      <c r="I14" s="128">
        <v>1</v>
      </c>
      <c r="J14" s="128">
        <v>1</v>
      </c>
      <c r="K14" s="128">
        <v>1</v>
      </c>
      <c r="L14" s="129">
        <v>1</v>
      </c>
      <c r="M14" s="129">
        <v>1</v>
      </c>
      <c r="N14" s="128">
        <v>1</v>
      </c>
      <c r="O14" s="128">
        <v>1</v>
      </c>
      <c r="P14" s="128">
        <v>1</v>
      </c>
      <c r="Q14" s="128">
        <v>1</v>
      </c>
      <c r="R14" s="128">
        <v>1</v>
      </c>
      <c r="S14" s="128">
        <v>1</v>
      </c>
      <c r="T14" s="128">
        <v>1</v>
      </c>
      <c r="U14" s="128">
        <v>1</v>
      </c>
      <c r="V14" s="128">
        <v>1</v>
      </c>
      <c r="W14" s="277">
        <v>1</v>
      </c>
    </row>
    <row r="15" spans="1:23 16372:16374">
      <c r="B15" s="293" t="s">
        <v>25</v>
      </c>
      <c r="C15" s="292"/>
      <c r="D15" s="278">
        <v>150</v>
      </c>
      <c r="E15" s="279">
        <v>500</v>
      </c>
      <c r="F15" s="279">
        <v>500</v>
      </c>
      <c r="G15" s="279">
        <v>500</v>
      </c>
      <c r="H15" s="280">
        <v>500</v>
      </c>
      <c r="I15" s="280">
        <v>500</v>
      </c>
      <c r="J15" s="280">
        <v>500</v>
      </c>
      <c r="K15" s="280">
        <v>500</v>
      </c>
      <c r="L15" s="280">
        <v>500</v>
      </c>
      <c r="M15" s="280">
        <v>500</v>
      </c>
      <c r="N15" s="280">
        <v>500</v>
      </c>
      <c r="O15" s="280">
        <v>500</v>
      </c>
      <c r="P15" s="280">
        <v>500</v>
      </c>
      <c r="Q15" s="280">
        <v>500</v>
      </c>
      <c r="R15" s="280">
        <v>500</v>
      </c>
      <c r="S15" s="280">
        <v>500</v>
      </c>
      <c r="T15" s="280">
        <v>500</v>
      </c>
      <c r="U15" s="280">
        <v>500</v>
      </c>
      <c r="V15" s="280">
        <v>500</v>
      </c>
      <c r="W15" s="281">
        <v>500</v>
      </c>
    </row>
    <row r="16" spans="1:23 16372:16374">
      <c r="B16"/>
      <c r="C16" s="7"/>
      <c r="D16" s="7"/>
      <c r="E16" s="7"/>
      <c r="F16" s="7"/>
      <c r="G16" s="7"/>
      <c r="H16" s="7"/>
      <c r="I16" s="7"/>
      <c r="J16" s="7"/>
      <c r="L16" s="8"/>
      <c r="M16" s="211"/>
    </row>
    <row r="17" spans="1:23">
      <c r="A17" s="119"/>
      <c r="B17" s="120" t="s">
        <v>26</v>
      </c>
      <c r="C17" s="121"/>
      <c r="D17" s="121"/>
      <c r="E17" s="121"/>
      <c r="F17" s="121"/>
      <c r="G17" s="121"/>
      <c r="H17" s="121"/>
      <c r="I17" s="121"/>
      <c r="J17" s="121"/>
      <c r="K17" s="119"/>
      <c r="L17" s="122"/>
      <c r="M17" s="123"/>
      <c r="N17" s="119"/>
      <c r="O17" s="124"/>
      <c r="P17" s="124"/>
      <c r="Q17" s="124"/>
      <c r="R17" s="124"/>
      <c r="S17" s="124"/>
      <c r="T17" s="124"/>
      <c r="U17" s="124"/>
      <c r="V17" s="124"/>
      <c r="W17" s="124"/>
    </row>
    <row r="18" spans="1:23" ht="9.9" customHeight="1">
      <c r="B18"/>
      <c r="C18" s="7"/>
      <c r="D18" s="7"/>
      <c r="E18" s="7"/>
      <c r="F18" s="7"/>
      <c r="G18" s="7"/>
      <c r="H18" s="7"/>
      <c r="I18" s="7"/>
      <c r="J18" s="7"/>
      <c r="L18" s="8"/>
      <c r="M18" s="211"/>
    </row>
    <row r="19" spans="1:23">
      <c r="B19"/>
      <c r="C19" s="236"/>
      <c r="D19" s="235">
        <v>1</v>
      </c>
      <c r="E19" s="235">
        <f>D19+1</f>
        <v>2</v>
      </c>
      <c r="F19" s="235">
        <f t="shared" ref="F19" si="1">E19+1</f>
        <v>3</v>
      </c>
      <c r="G19" s="235">
        <f t="shared" ref="G19" si="2">F19+1</f>
        <v>4</v>
      </c>
      <c r="H19" s="127">
        <f t="shared" ref="H19" si="3">G19+1</f>
        <v>5</v>
      </c>
      <c r="I19" s="127">
        <f t="shared" ref="I19" si="4">H19+1</f>
        <v>6</v>
      </c>
      <c r="J19" s="127">
        <f t="shared" ref="J19" si="5">I19+1</f>
        <v>7</v>
      </c>
      <c r="K19" s="127">
        <f t="shared" ref="K19" si="6">J19+1</f>
        <v>8</v>
      </c>
      <c r="L19" s="127">
        <f t="shared" ref="L19" si="7">K19+1</f>
        <v>9</v>
      </c>
      <c r="M19" s="127">
        <f t="shared" ref="M19" si="8">L19+1</f>
        <v>10</v>
      </c>
      <c r="N19" s="127">
        <f t="shared" ref="N19" si="9">M19+1</f>
        <v>11</v>
      </c>
      <c r="O19" s="127">
        <f t="shared" ref="O19" si="10">N19+1</f>
        <v>12</v>
      </c>
      <c r="P19" s="127">
        <f t="shared" ref="P19" si="11">O19+1</f>
        <v>13</v>
      </c>
      <c r="Q19" s="127">
        <f t="shared" ref="Q19" si="12">P19+1</f>
        <v>14</v>
      </c>
      <c r="R19" s="127">
        <f t="shared" ref="R19" si="13">Q19+1</f>
        <v>15</v>
      </c>
      <c r="S19" s="127">
        <f t="shared" ref="S19" si="14">R19+1</f>
        <v>16</v>
      </c>
      <c r="T19" s="127">
        <f t="shared" ref="T19" si="15">S19+1</f>
        <v>17</v>
      </c>
      <c r="U19" s="127">
        <f t="shared" ref="U19" si="16">T19+1</f>
        <v>18</v>
      </c>
      <c r="V19" s="127">
        <f t="shared" ref="V19" si="17">U19+1</f>
        <v>19</v>
      </c>
      <c r="W19" s="127">
        <f t="shared" ref="W19" si="18">V19+1</f>
        <v>20</v>
      </c>
    </row>
    <row r="20" spans="1:23">
      <c r="B20" s="233" t="s">
        <v>27</v>
      </c>
      <c r="C20" s="236"/>
      <c r="D20" s="239">
        <v>0.4</v>
      </c>
      <c r="E20" s="237">
        <v>0.3</v>
      </c>
      <c r="F20" s="237">
        <v>0.2</v>
      </c>
      <c r="G20" s="130">
        <v>0.2</v>
      </c>
      <c r="H20" s="130">
        <v>0.2</v>
      </c>
      <c r="I20" s="130">
        <v>0.2</v>
      </c>
      <c r="J20" s="130">
        <v>0.2</v>
      </c>
      <c r="K20" s="130">
        <v>0.2</v>
      </c>
      <c r="L20" s="130">
        <v>0.2</v>
      </c>
      <c r="M20" s="130">
        <v>0.2</v>
      </c>
      <c r="N20" s="130">
        <v>0.2</v>
      </c>
      <c r="O20" s="130">
        <v>0.2</v>
      </c>
      <c r="P20" s="130">
        <v>0.2</v>
      </c>
      <c r="Q20" s="130">
        <v>0.2</v>
      </c>
      <c r="R20" s="130">
        <v>0.2</v>
      </c>
      <c r="S20" s="130">
        <v>0.2</v>
      </c>
      <c r="T20" s="130">
        <v>0.2</v>
      </c>
      <c r="U20" s="130">
        <v>0.2</v>
      </c>
      <c r="V20" s="130">
        <v>0.2</v>
      </c>
      <c r="W20" s="132">
        <v>0.2</v>
      </c>
    </row>
    <row r="21" spans="1:23">
      <c r="B21" s="233" t="s">
        <v>28</v>
      </c>
      <c r="C21" s="236"/>
      <c r="D21" s="232">
        <v>0.35</v>
      </c>
      <c r="E21" s="128">
        <v>0.35</v>
      </c>
      <c r="F21" s="234">
        <v>0.35</v>
      </c>
      <c r="G21" s="128">
        <v>0.35</v>
      </c>
      <c r="H21" s="128">
        <v>0.35</v>
      </c>
      <c r="I21" s="128">
        <v>0.35</v>
      </c>
      <c r="J21" s="128">
        <v>0.35</v>
      </c>
      <c r="K21" s="128">
        <v>0.35</v>
      </c>
      <c r="L21" s="128">
        <v>0.35</v>
      </c>
      <c r="M21" s="128">
        <v>0.35</v>
      </c>
      <c r="N21" s="128">
        <v>0.35</v>
      </c>
      <c r="O21" s="128">
        <v>0.35</v>
      </c>
      <c r="P21" s="128">
        <v>0.35</v>
      </c>
      <c r="Q21" s="128">
        <v>0.35</v>
      </c>
      <c r="R21" s="128">
        <v>0.35</v>
      </c>
      <c r="S21" s="128">
        <v>0.35</v>
      </c>
      <c r="T21" s="128">
        <v>0.35</v>
      </c>
      <c r="U21" s="128">
        <v>0.35</v>
      </c>
      <c r="V21" s="128">
        <v>0.35</v>
      </c>
      <c r="W21" s="169">
        <v>0.35</v>
      </c>
    </row>
    <row r="22" spans="1:23">
      <c r="B22" s="233" t="s">
        <v>29</v>
      </c>
      <c r="C22" s="236"/>
      <c r="D22" s="238">
        <v>0.1</v>
      </c>
      <c r="E22" s="128">
        <v>0.1</v>
      </c>
      <c r="F22" s="234">
        <v>0.1</v>
      </c>
      <c r="G22" s="128">
        <v>0.1</v>
      </c>
      <c r="H22" s="128">
        <v>0.1</v>
      </c>
      <c r="I22" s="128">
        <v>0.1</v>
      </c>
      <c r="J22" s="128">
        <v>0.1</v>
      </c>
      <c r="K22" s="128">
        <v>0.1</v>
      </c>
      <c r="L22" s="129">
        <v>0.1</v>
      </c>
      <c r="M22" s="129">
        <v>0.1</v>
      </c>
      <c r="N22" s="128">
        <v>0.1</v>
      </c>
      <c r="O22" s="128">
        <v>0.1</v>
      </c>
      <c r="P22" s="128">
        <v>0.1</v>
      </c>
      <c r="Q22" s="128">
        <v>0.1</v>
      </c>
      <c r="R22" s="128">
        <v>0.1</v>
      </c>
      <c r="S22" s="128">
        <v>0.1</v>
      </c>
      <c r="T22" s="128">
        <v>0.1</v>
      </c>
      <c r="U22" s="128">
        <v>0.1</v>
      </c>
      <c r="V22" s="128">
        <v>0.1</v>
      </c>
      <c r="W22" s="169">
        <v>0.1</v>
      </c>
    </row>
    <row r="23" spans="1:23">
      <c r="B23" s="233" t="s">
        <v>30</v>
      </c>
      <c r="C23" s="243"/>
      <c r="D23" s="144"/>
      <c r="E23" s="232">
        <v>0.1</v>
      </c>
      <c r="F23" s="234">
        <v>0.1</v>
      </c>
      <c r="G23" s="128">
        <v>0.1</v>
      </c>
      <c r="H23" s="128">
        <v>0.1</v>
      </c>
      <c r="I23" s="128">
        <v>0.1</v>
      </c>
      <c r="J23" s="128">
        <v>0.1</v>
      </c>
      <c r="K23" s="128">
        <v>0.1</v>
      </c>
      <c r="L23" s="129">
        <v>0.1</v>
      </c>
      <c r="M23" s="129">
        <v>0.1</v>
      </c>
      <c r="N23" s="128">
        <v>0.1</v>
      </c>
      <c r="O23" s="128">
        <v>0.1</v>
      </c>
      <c r="P23" s="128">
        <v>0.1</v>
      </c>
      <c r="Q23" s="128">
        <v>0.1</v>
      </c>
      <c r="R23" s="128">
        <v>0.1</v>
      </c>
      <c r="S23" s="128">
        <v>0.1</v>
      </c>
      <c r="T23" s="128">
        <v>0.1</v>
      </c>
      <c r="U23" s="128">
        <v>0.1</v>
      </c>
      <c r="V23" s="128">
        <v>0.1</v>
      </c>
      <c r="W23" s="169">
        <v>0.1</v>
      </c>
    </row>
    <row r="24" spans="1:23">
      <c r="B24" s="233" t="s">
        <v>31</v>
      </c>
      <c r="C24" s="243"/>
      <c r="D24" s="242">
        <v>1000</v>
      </c>
      <c r="E24" s="241">
        <f>+D24*(1+E23)</f>
        <v>1100</v>
      </c>
      <c r="F24" s="240">
        <f t="shared" ref="F24:W24" si="19">+E24*(1+F23)</f>
        <v>1210</v>
      </c>
      <c r="G24" s="212">
        <f t="shared" si="19"/>
        <v>1331</v>
      </c>
      <c r="H24" s="212">
        <f t="shared" si="19"/>
        <v>1464.1000000000001</v>
      </c>
      <c r="I24" s="212">
        <f t="shared" si="19"/>
        <v>1610.5100000000002</v>
      </c>
      <c r="J24" s="212">
        <f t="shared" si="19"/>
        <v>1771.5610000000004</v>
      </c>
      <c r="K24" s="212">
        <f t="shared" si="19"/>
        <v>1948.7171000000005</v>
      </c>
      <c r="L24" s="212">
        <f t="shared" si="19"/>
        <v>2143.5888100000006</v>
      </c>
      <c r="M24" s="212">
        <f t="shared" si="19"/>
        <v>2357.9476910000008</v>
      </c>
      <c r="N24" s="212">
        <f t="shared" si="19"/>
        <v>2593.7424601000012</v>
      </c>
      <c r="O24" s="212">
        <f t="shared" si="19"/>
        <v>2853.1167061100014</v>
      </c>
      <c r="P24" s="212">
        <f t="shared" si="19"/>
        <v>3138.4283767210018</v>
      </c>
      <c r="Q24" s="212">
        <f t="shared" si="19"/>
        <v>3452.2712143931021</v>
      </c>
      <c r="R24" s="212">
        <f t="shared" si="19"/>
        <v>3797.4983358324125</v>
      </c>
      <c r="S24" s="212">
        <f t="shared" si="19"/>
        <v>4177.248169415654</v>
      </c>
      <c r="T24" s="212">
        <f t="shared" si="19"/>
        <v>4594.9729863572202</v>
      </c>
      <c r="U24" s="212">
        <f t="shared" si="19"/>
        <v>5054.4702849929427</v>
      </c>
      <c r="V24" s="212">
        <f t="shared" si="19"/>
        <v>5559.9173134922376</v>
      </c>
      <c r="W24" s="213">
        <f t="shared" si="19"/>
        <v>6115.9090448414618</v>
      </c>
    </row>
    <row r="25" spans="1:23" s="138" customFormat="1">
      <c r="B25" s="125"/>
      <c r="C25" s="139"/>
      <c r="D25" s="140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</row>
    <row r="26" spans="1:23">
      <c r="A26" s="119"/>
      <c r="B26" s="120" t="s">
        <v>32</v>
      </c>
      <c r="C26" s="121"/>
      <c r="D26" s="121"/>
      <c r="E26" s="121"/>
      <c r="F26" s="121"/>
      <c r="G26" s="121"/>
      <c r="H26" s="121"/>
      <c r="I26" s="121"/>
      <c r="J26" s="121"/>
      <c r="K26" s="119"/>
      <c r="L26" s="122"/>
      <c r="M26" s="123"/>
      <c r="N26" s="119"/>
      <c r="O26" s="124"/>
      <c r="P26" s="124"/>
      <c r="Q26" s="124"/>
      <c r="R26" s="124"/>
      <c r="S26" s="124"/>
      <c r="T26" s="124"/>
      <c r="U26" s="124"/>
      <c r="V26" s="124"/>
      <c r="W26" s="124"/>
    </row>
    <row r="27" spans="1:23" ht="9.9" customHeight="1">
      <c r="B27"/>
      <c r="C27" s="7"/>
      <c r="D27" s="7"/>
      <c r="E27" s="7"/>
      <c r="F27" s="7"/>
      <c r="G27" s="7"/>
      <c r="H27" s="7"/>
      <c r="I27" s="7"/>
      <c r="J27" s="7"/>
      <c r="L27" s="8"/>
      <c r="M27" s="211"/>
    </row>
    <row r="28" spans="1:23">
      <c r="B28"/>
      <c r="C28" s="236"/>
      <c r="D28" s="245">
        <v>1</v>
      </c>
      <c r="E28" s="245">
        <f>D28+1</f>
        <v>2</v>
      </c>
      <c r="F28" s="245">
        <f t="shared" ref="F28" si="20">E28+1</f>
        <v>3</v>
      </c>
      <c r="G28" s="245">
        <f t="shared" ref="G28" si="21">F28+1</f>
        <v>4</v>
      </c>
      <c r="H28" s="168">
        <f t="shared" ref="H28" si="22">G28+1</f>
        <v>5</v>
      </c>
      <c r="I28" s="168">
        <f t="shared" ref="I28" si="23">H28+1</f>
        <v>6</v>
      </c>
      <c r="J28" s="168">
        <f t="shared" ref="J28" si="24">I28+1</f>
        <v>7</v>
      </c>
      <c r="K28" s="168">
        <f t="shared" ref="K28" si="25">J28+1</f>
        <v>8</v>
      </c>
      <c r="L28" s="168">
        <f t="shared" ref="L28" si="26">K28+1</f>
        <v>9</v>
      </c>
      <c r="M28" s="168">
        <f t="shared" ref="M28" si="27">L28+1</f>
        <v>10</v>
      </c>
      <c r="N28" s="168">
        <f t="shared" ref="N28" si="28">M28+1</f>
        <v>11</v>
      </c>
      <c r="O28" s="168">
        <f t="shared" ref="O28" si="29">N28+1</f>
        <v>12</v>
      </c>
      <c r="P28" s="168">
        <f t="shared" ref="P28" si="30">O28+1</f>
        <v>13</v>
      </c>
      <c r="Q28" s="168">
        <f t="shared" ref="Q28" si="31">P28+1</f>
        <v>14</v>
      </c>
      <c r="R28" s="168">
        <f t="shared" ref="R28" si="32">Q28+1</f>
        <v>15</v>
      </c>
      <c r="S28" s="168">
        <f t="shared" ref="S28" si="33">R28+1</f>
        <v>16</v>
      </c>
      <c r="T28" s="168">
        <f t="shared" ref="T28" si="34">S28+1</f>
        <v>17</v>
      </c>
      <c r="U28" s="168">
        <f t="shared" ref="U28" si="35">T28+1</f>
        <v>18</v>
      </c>
      <c r="V28" s="168">
        <f t="shared" ref="V28" si="36">U28+1</f>
        <v>19</v>
      </c>
      <c r="W28" s="168">
        <f t="shared" ref="W28" si="37">V28+1</f>
        <v>20</v>
      </c>
    </row>
    <row r="29" spans="1:23">
      <c r="B29" s="233" t="s">
        <v>33</v>
      </c>
      <c r="C29" s="236"/>
      <c r="D29" s="232">
        <v>0.05</v>
      </c>
      <c r="E29" s="128">
        <v>0.05</v>
      </c>
      <c r="F29" s="234">
        <v>0.05</v>
      </c>
      <c r="G29" s="128">
        <v>0.05</v>
      </c>
      <c r="H29" s="128">
        <v>0.05</v>
      </c>
      <c r="I29" s="128">
        <v>0.05</v>
      </c>
      <c r="J29" s="128">
        <v>0.05</v>
      </c>
      <c r="K29" s="128">
        <v>0.05</v>
      </c>
      <c r="L29" s="129">
        <v>0.05</v>
      </c>
      <c r="M29" s="129">
        <v>0.05</v>
      </c>
      <c r="N29" s="128">
        <v>0.05</v>
      </c>
      <c r="O29" s="128">
        <v>0.05</v>
      </c>
      <c r="P29" s="128">
        <v>0.05</v>
      </c>
      <c r="Q29" s="128">
        <v>0.05</v>
      </c>
      <c r="R29" s="128">
        <v>0.05</v>
      </c>
      <c r="S29" s="128">
        <v>0.05</v>
      </c>
      <c r="T29" s="128">
        <v>0.05</v>
      </c>
      <c r="U29" s="128">
        <v>0.05</v>
      </c>
      <c r="V29" s="128">
        <v>0.05</v>
      </c>
      <c r="W29" s="132">
        <v>0.05</v>
      </c>
    </row>
    <row r="30" spans="1:23">
      <c r="B30" s="233" t="s">
        <v>34</v>
      </c>
      <c r="C30" s="236"/>
      <c r="D30" s="238">
        <v>0.01</v>
      </c>
      <c r="E30" s="244">
        <v>0.01</v>
      </c>
      <c r="F30" s="244">
        <v>0.01</v>
      </c>
      <c r="G30" s="244">
        <v>0.01</v>
      </c>
      <c r="H30" s="135">
        <v>0.01</v>
      </c>
      <c r="I30" s="135">
        <v>0.01</v>
      </c>
      <c r="J30" s="135">
        <v>0.01</v>
      </c>
      <c r="K30" s="135">
        <v>0.01</v>
      </c>
      <c r="L30" s="136">
        <v>0.01</v>
      </c>
      <c r="M30" s="136">
        <v>0.01</v>
      </c>
      <c r="N30" s="135">
        <v>0.01</v>
      </c>
      <c r="O30" s="135">
        <v>0.01</v>
      </c>
      <c r="P30" s="135">
        <v>0.01</v>
      </c>
      <c r="Q30" s="135">
        <v>0.01</v>
      </c>
      <c r="R30" s="135">
        <v>0.01</v>
      </c>
      <c r="S30" s="135">
        <v>0.01</v>
      </c>
      <c r="T30" s="135">
        <v>0.01</v>
      </c>
      <c r="U30" s="135">
        <v>0.01</v>
      </c>
      <c r="V30" s="135">
        <v>0.01</v>
      </c>
      <c r="W30" s="170">
        <v>0.01</v>
      </c>
    </row>
    <row r="31" spans="1:23">
      <c r="B31"/>
      <c r="C31" s="7"/>
      <c r="D31" s="7"/>
      <c r="E31" s="7"/>
      <c r="F31" s="7"/>
      <c r="G31" s="7"/>
      <c r="H31" s="7"/>
      <c r="I31" s="7"/>
      <c r="J31" s="7"/>
      <c r="L31" s="8"/>
      <c r="M31" s="211"/>
    </row>
    <row r="32" spans="1:23">
      <c r="A32" s="119"/>
      <c r="B32" s="120" t="s">
        <v>35</v>
      </c>
      <c r="C32" s="121"/>
      <c r="D32" s="121"/>
      <c r="E32" s="121"/>
      <c r="F32" s="121"/>
      <c r="G32" s="121"/>
      <c r="H32" s="121"/>
      <c r="I32" s="121"/>
      <c r="J32" s="121"/>
      <c r="K32" s="119"/>
      <c r="L32" s="122"/>
      <c r="M32" s="123"/>
      <c r="N32" s="119"/>
      <c r="O32" s="124"/>
      <c r="P32" s="124"/>
      <c r="Q32" s="124"/>
      <c r="R32" s="124"/>
      <c r="S32" s="124"/>
      <c r="T32" s="124"/>
      <c r="U32" s="124"/>
      <c r="V32" s="124"/>
      <c r="W32" s="124"/>
    </row>
    <row r="33" spans="1:23" ht="9.9" customHeight="1">
      <c r="B33" t="s">
        <v>36</v>
      </c>
      <c r="C33" s="7"/>
      <c r="D33" s="7"/>
      <c r="E33" s="7"/>
      <c r="F33" s="7"/>
      <c r="G33" s="7"/>
      <c r="H33" s="7"/>
      <c r="I33" s="7"/>
      <c r="J33" s="7"/>
      <c r="L33" s="8"/>
      <c r="M33" s="211"/>
    </row>
    <row r="34" spans="1:23">
      <c r="B34" s="246" t="s">
        <v>37</v>
      </c>
      <c r="C34" s="236"/>
      <c r="D34" s="245">
        <v>1</v>
      </c>
      <c r="E34" s="245">
        <f>D34+1</f>
        <v>2</v>
      </c>
      <c r="F34" s="245">
        <f t="shared" ref="F34" si="38">E34+1</f>
        <v>3</v>
      </c>
      <c r="G34" s="245">
        <f t="shared" ref="G34" si="39">F34+1</f>
        <v>4</v>
      </c>
      <c r="H34" s="168">
        <f t="shared" ref="H34" si="40">G34+1</f>
        <v>5</v>
      </c>
      <c r="I34" s="168">
        <f t="shared" ref="I34" si="41">H34+1</f>
        <v>6</v>
      </c>
      <c r="J34" s="168">
        <f t="shared" ref="J34" si="42">I34+1</f>
        <v>7</v>
      </c>
      <c r="K34" s="168">
        <f t="shared" ref="K34" si="43">J34+1</f>
        <v>8</v>
      </c>
      <c r="L34" s="168">
        <f t="shared" ref="L34" si="44">K34+1</f>
        <v>9</v>
      </c>
      <c r="M34" s="168">
        <f t="shared" ref="M34" si="45">L34+1</f>
        <v>10</v>
      </c>
      <c r="N34" s="168">
        <f t="shared" ref="N34" si="46">M34+1</f>
        <v>11</v>
      </c>
      <c r="O34" s="168">
        <f t="shared" ref="O34" si="47">N34+1</f>
        <v>12</v>
      </c>
      <c r="P34" s="168">
        <f t="shared" ref="P34" si="48">O34+1</f>
        <v>13</v>
      </c>
      <c r="Q34" s="168">
        <f t="shared" ref="Q34" si="49">P34+1</f>
        <v>14</v>
      </c>
      <c r="R34" s="168">
        <f t="shared" ref="R34" si="50">Q34+1</f>
        <v>15</v>
      </c>
      <c r="S34" s="168">
        <f t="shared" ref="S34" si="51">R34+1</f>
        <v>16</v>
      </c>
      <c r="T34" s="168">
        <f t="shared" ref="T34" si="52">S34+1</f>
        <v>17</v>
      </c>
      <c r="U34" s="168">
        <f t="shared" ref="U34" si="53">T34+1</f>
        <v>18</v>
      </c>
      <c r="V34" s="168">
        <f t="shared" ref="V34" si="54">U34+1</f>
        <v>19</v>
      </c>
      <c r="W34" s="168">
        <f t="shared" ref="W34" si="55">V34+1</f>
        <v>20</v>
      </c>
    </row>
    <row r="35" spans="1:23">
      <c r="B35" s="233" t="s">
        <v>38</v>
      </c>
      <c r="C35" s="236"/>
      <c r="D35" s="232">
        <v>0.1</v>
      </c>
      <c r="E35" s="128">
        <v>0.1</v>
      </c>
      <c r="F35" s="234">
        <v>0.1</v>
      </c>
      <c r="G35" s="128">
        <v>0.1</v>
      </c>
      <c r="H35" s="128">
        <v>0.1</v>
      </c>
      <c r="I35" s="128">
        <v>0.1</v>
      </c>
      <c r="J35" s="128">
        <v>0.1</v>
      </c>
      <c r="K35" s="128">
        <v>0.1</v>
      </c>
      <c r="L35" s="129">
        <v>0.1</v>
      </c>
      <c r="M35" s="129">
        <v>0.1</v>
      </c>
      <c r="N35" s="128">
        <v>0.1</v>
      </c>
      <c r="O35" s="128">
        <v>0.1</v>
      </c>
      <c r="P35" s="128">
        <v>0.1</v>
      </c>
      <c r="Q35" s="128">
        <v>0.1</v>
      </c>
      <c r="R35" s="128">
        <v>0.1</v>
      </c>
      <c r="S35" s="128">
        <v>0.1</v>
      </c>
      <c r="T35" s="128">
        <v>0.1</v>
      </c>
      <c r="U35" s="128">
        <v>0.1</v>
      </c>
      <c r="V35" s="128">
        <v>0.1</v>
      </c>
      <c r="W35" s="169">
        <v>0.1</v>
      </c>
    </row>
    <row r="36" spans="1:23">
      <c r="B36" s="233" t="s">
        <v>39</v>
      </c>
      <c r="C36" s="236"/>
      <c r="D36" s="232">
        <v>0.1</v>
      </c>
      <c r="E36" s="128">
        <v>0.1</v>
      </c>
      <c r="F36" s="234">
        <v>0.1</v>
      </c>
      <c r="G36" s="128">
        <v>0.1</v>
      </c>
      <c r="H36" s="128">
        <v>0.1</v>
      </c>
      <c r="I36" s="128">
        <v>0.1</v>
      </c>
      <c r="J36" s="128">
        <v>0.1</v>
      </c>
      <c r="K36" s="128">
        <v>0.1</v>
      </c>
      <c r="L36" s="129">
        <v>0.1</v>
      </c>
      <c r="M36" s="129">
        <v>0.1</v>
      </c>
      <c r="N36" s="128">
        <v>0.1</v>
      </c>
      <c r="O36" s="128">
        <v>0.1</v>
      </c>
      <c r="P36" s="128">
        <v>0.1</v>
      </c>
      <c r="Q36" s="128">
        <v>0.1</v>
      </c>
      <c r="R36" s="128">
        <v>0.1</v>
      </c>
      <c r="S36" s="128">
        <v>0.1</v>
      </c>
      <c r="T36" s="128">
        <v>0.1</v>
      </c>
      <c r="U36" s="128">
        <v>0.1</v>
      </c>
      <c r="V36" s="128">
        <v>0.1</v>
      </c>
      <c r="W36" s="169">
        <v>0.1</v>
      </c>
    </row>
    <row r="37" spans="1:23">
      <c r="B37" s="233" t="s">
        <v>40</v>
      </c>
      <c r="C37" s="236"/>
      <c r="D37" s="238">
        <v>0</v>
      </c>
      <c r="E37" s="244">
        <v>0</v>
      </c>
      <c r="F37" s="244">
        <v>0</v>
      </c>
      <c r="G37" s="244">
        <v>0</v>
      </c>
      <c r="H37" s="135">
        <v>0</v>
      </c>
      <c r="I37" s="135">
        <v>0</v>
      </c>
      <c r="J37" s="135">
        <v>0</v>
      </c>
      <c r="K37" s="135">
        <v>0</v>
      </c>
      <c r="L37" s="136">
        <v>0</v>
      </c>
      <c r="M37" s="136">
        <v>0</v>
      </c>
      <c r="N37" s="135">
        <v>0</v>
      </c>
      <c r="O37" s="135">
        <v>0</v>
      </c>
      <c r="P37" s="135">
        <v>0</v>
      </c>
      <c r="Q37" s="135">
        <v>0</v>
      </c>
      <c r="R37" s="135">
        <v>0</v>
      </c>
      <c r="S37" s="135">
        <v>0</v>
      </c>
      <c r="T37" s="135">
        <v>0</v>
      </c>
      <c r="U37" s="135">
        <v>0</v>
      </c>
      <c r="V37" s="135">
        <v>0</v>
      </c>
      <c r="W37" s="170">
        <v>0</v>
      </c>
    </row>
    <row r="38" spans="1:23">
      <c r="B38"/>
      <c r="C38" s="243"/>
      <c r="D38" s="243"/>
      <c r="E38" s="243"/>
      <c r="F38" s="243"/>
      <c r="G38" s="7"/>
      <c r="H38" s="7"/>
      <c r="I38" s="7"/>
      <c r="J38" s="7"/>
      <c r="L38" s="8"/>
      <c r="M38" s="211"/>
    </row>
    <row r="39" spans="1:23">
      <c r="B39" s="246" t="s">
        <v>41</v>
      </c>
      <c r="C39" s="243"/>
      <c r="D39" s="243"/>
      <c r="E39" s="243"/>
      <c r="F39" s="243"/>
      <c r="G39" s="7"/>
      <c r="H39" s="7"/>
      <c r="I39" s="7"/>
      <c r="J39" s="7"/>
      <c r="L39" s="8"/>
      <c r="M39" s="211"/>
    </row>
    <row r="40" spans="1:23">
      <c r="B40" s="233" t="s">
        <v>42</v>
      </c>
      <c r="C40" s="236"/>
      <c r="D40" s="239">
        <v>0.01</v>
      </c>
      <c r="E40" s="237">
        <v>0.01</v>
      </c>
      <c r="F40" s="237">
        <v>0.01</v>
      </c>
      <c r="G40" s="130">
        <v>0.01</v>
      </c>
      <c r="H40" s="130">
        <v>0.01</v>
      </c>
      <c r="I40" s="130">
        <v>0.01</v>
      </c>
      <c r="J40" s="130">
        <v>0.01</v>
      </c>
      <c r="K40" s="130">
        <v>0.01</v>
      </c>
      <c r="L40" s="131">
        <v>0.01</v>
      </c>
      <c r="M40" s="131">
        <v>0.01</v>
      </c>
      <c r="N40" s="130">
        <v>0.01</v>
      </c>
      <c r="O40" s="130">
        <v>0.01</v>
      </c>
      <c r="P40" s="130">
        <v>0.01</v>
      </c>
      <c r="Q40" s="130">
        <v>0.01</v>
      </c>
      <c r="R40" s="130">
        <v>0.01</v>
      </c>
      <c r="S40" s="130">
        <v>0.01</v>
      </c>
      <c r="T40" s="130">
        <v>0.01</v>
      </c>
      <c r="U40" s="130">
        <v>0.01</v>
      </c>
      <c r="V40" s="130">
        <v>0.01</v>
      </c>
      <c r="W40" s="132">
        <v>0.01</v>
      </c>
    </row>
    <row r="41" spans="1:23">
      <c r="B41" s="233" t="s">
        <v>43</v>
      </c>
      <c r="C41" s="236"/>
      <c r="D41" s="238">
        <v>0.01</v>
      </c>
      <c r="E41" s="244">
        <v>0.01</v>
      </c>
      <c r="F41" s="244">
        <v>0.01</v>
      </c>
      <c r="G41" s="244">
        <v>0.01</v>
      </c>
      <c r="H41" s="135">
        <v>0.01</v>
      </c>
      <c r="I41" s="135">
        <v>0.01</v>
      </c>
      <c r="J41" s="135">
        <v>0.01</v>
      </c>
      <c r="K41" s="135">
        <v>0.01</v>
      </c>
      <c r="L41" s="136">
        <v>0.01</v>
      </c>
      <c r="M41" s="136">
        <v>0.01</v>
      </c>
      <c r="N41" s="135">
        <v>0.01</v>
      </c>
      <c r="O41" s="135">
        <v>0.01</v>
      </c>
      <c r="P41" s="135">
        <v>0.01</v>
      </c>
      <c r="Q41" s="135">
        <v>0.01</v>
      </c>
      <c r="R41" s="135">
        <v>0.01</v>
      </c>
      <c r="S41" s="135">
        <v>0.01</v>
      </c>
      <c r="T41" s="135">
        <v>0.01</v>
      </c>
      <c r="U41" s="135">
        <v>0.01</v>
      </c>
      <c r="V41" s="135">
        <v>0.01</v>
      </c>
      <c r="W41" s="170">
        <v>0.01</v>
      </c>
    </row>
    <row r="42" spans="1:23">
      <c r="B42"/>
      <c r="C42" s="7"/>
      <c r="D42" s="7"/>
      <c r="E42" s="7"/>
      <c r="F42" s="7"/>
      <c r="G42" s="7"/>
      <c r="H42" s="7"/>
      <c r="I42" s="7"/>
      <c r="J42" s="7"/>
      <c r="L42" s="8"/>
      <c r="M42" s="211"/>
    </row>
    <row r="43" spans="1:23">
      <c r="A43" s="119"/>
      <c r="B43" s="120" t="s">
        <v>44</v>
      </c>
      <c r="C43" s="121"/>
      <c r="D43" s="121"/>
      <c r="E43" s="121"/>
      <c r="F43" s="121"/>
      <c r="G43" s="121"/>
      <c r="H43" s="121"/>
      <c r="I43" s="121"/>
      <c r="J43" s="121"/>
      <c r="K43" s="119"/>
      <c r="L43" s="122"/>
      <c r="M43" s="123"/>
      <c r="N43" s="119"/>
      <c r="O43" s="124"/>
      <c r="P43" s="124"/>
      <c r="Q43" s="124"/>
      <c r="R43" s="124"/>
      <c r="S43" s="124"/>
      <c r="T43" s="124"/>
      <c r="U43" s="124"/>
      <c r="V43" s="124"/>
      <c r="W43" s="124"/>
    </row>
    <row r="44" spans="1:23" ht="9.9" customHeight="1">
      <c r="B44" t="s">
        <v>36</v>
      </c>
      <c r="C44" s="7"/>
      <c r="D44" s="7"/>
      <c r="E44" s="7"/>
      <c r="F44" s="7"/>
      <c r="G44" s="7"/>
      <c r="H44" s="7"/>
      <c r="I44" s="7"/>
      <c r="J44" s="7"/>
      <c r="L44" s="8"/>
      <c r="M44" s="211"/>
    </row>
    <row r="45" spans="1:23">
      <c r="B45" s="246"/>
      <c r="C45" s="236"/>
      <c r="D45" s="235" t="s">
        <v>45</v>
      </c>
      <c r="E45"/>
      <c r="F45" s="259" t="s">
        <v>46</v>
      </c>
      <c r="G45" s="258" t="s">
        <v>47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B46" t="s">
        <v>48</v>
      </c>
      <c r="C46" s="243"/>
      <c r="D46" s="250">
        <v>5</v>
      </c>
      <c r="E46" s="243"/>
      <c r="F46" s="253">
        <v>1</v>
      </c>
      <c r="G46" s="257"/>
      <c r="H46" s="7"/>
      <c r="I46" s="7"/>
      <c r="J46" s="7"/>
      <c r="L46" s="8"/>
      <c r="M46" s="211"/>
    </row>
    <row r="47" spans="1:23">
      <c r="B47" t="s">
        <v>49</v>
      </c>
      <c r="C47" s="243"/>
      <c r="D47" s="249">
        <v>40</v>
      </c>
      <c r="E47" s="243"/>
      <c r="F47" s="252">
        <v>1</v>
      </c>
      <c r="G47" s="256">
        <v>30</v>
      </c>
      <c r="H47" s="7"/>
      <c r="I47" s="7"/>
      <c r="J47" s="7"/>
      <c r="L47" s="8"/>
      <c r="M47" s="211"/>
    </row>
    <row r="48" spans="1:23">
      <c r="B48" t="s">
        <v>50</v>
      </c>
      <c r="C48" s="243"/>
      <c r="D48" s="249">
        <v>100</v>
      </c>
      <c r="E48" s="243"/>
      <c r="F48" s="252">
        <v>1</v>
      </c>
      <c r="G48" s="256">
        <v>15</v>
      </c>
      <c r="H48" s="7"/>
      <c r="I48" s="7"/>
      <c r="J48" s="7"/>
      <c r="L48" s="8"/>
      <c r="M48" s="211"/>
    </row>
    <row r="49" spans="1:24">
      <c r="B49" t="s">
        <v>51</v>
      </c>
      <c r="C49" s="243"/>
      <c r="D49" s="249">
        <v>5</v>
      </c>
      <c r="E49" s="243"/>
      <c r="F49" s="252">
        <v>1</v>
      </c>
      <c r="G49" s="256">
        <v>5</v>
      </c>
      <c r="H49" s="7"/>
      <c r="I49" s="7"/>
      <c r="J49" s="7"/>
      <c r="L49" s="8"/>
      <c r="M49" s="211"/>
    </row>
    <row r="50" spans="1:24">
      <c r="B50" t="s">
        <v>52</v>
      </c>
      <c r="C50" s="243"/>
      <c r="D50" s="249">
        <v>5</v>
      </c>
      <c r="E50" s="243"/>
      <c r="F50" s="252">
        <v>1</v>
      </c>
      <c r="G50" s="256">
        <v>5</v>
      </c>
      <c r="H50" s="7"/>
      <c r="I50" s="7"/>
      <c r="J50" s="7"/>
      <c r="L50" s="8"/>
      <c r="M50" s="211"/>
    </row>
    <row r="51" spans="1:24">
      <c r="B51" t="s">
        <v>53</v>
      </c>
      <c r="C51" s="243"/>
      <c r="D51" s="248">
        <v>50</v>
      </c>
      <c r="E51" s="243"/>
      <c r="F51" s="251">
        <v>1</v>
      </c>
      <c r="G51" s="255">
        <v>5</v>
      </c>
      <c r="H51" s="7"/>
      <c r="I51" s="7"/>
      <c r="J51" s="7"/>
      <c r="L51" s="8"/>
      <c r="M51" s="211"/>
    </row>
    <row r="52" spans="1:24">
      <c r="B52" s="254" t="s">
        <v>54</v>
      </c>
      <c r="C52" s="243"/>
      <c r="D52" s="247">
        <f>SUM(D46:D51)</f>
        <v>205</v>
      </c>
      <c r="E52" s="243"/>
      <c r="F52" s="243"/>
      <c r="G52" s="243"/>
      <c r="H52" s="7"/>
      <c r="I52" s="7"/>
      <c r="J52" s="7"/>
      <c r="L52" s="8"/>
      <c r="M52" s="211"/>
    </row>
    <row r="53" spans="1:24">
      <c r="B53"/>
      <c r="C53" s="243"/>
      <c r="D53" s="243"/>
      <c r="E53" s="243"/>
      <c r="F53" s="243"/>
      <c r="G53" s="243"/>
      <c r="H53" s="7"/>
      <c r="I53" s="7"/>
      <c r="J53" s="7"/>
      <c r="L53" s="8"/>
      <c r="M53" s="211"/>
    </row>
    <row r="54" spans="1:24">
      <c r="B54" s="246" t="s">
        <v>55</v>
      </c>
      <c r="C54" s="243"/>
      <c r="D54" s="245">
        <v>1</v>
      </c>
      <c r="E54" s="245">
        <f>D54+1</f>
        <v>2</v>
      </c>
      <c r="F54" s="245">
        <f t="shared" ref="F54" si="56">E54+1</f>
        <v>3</v>
      </c>
      <c r="G54" s="245">
        <f t="shared" ref="G54" si="57">F54+1</f>
        <v>4</v>
      </c>
      <c r="H54" s="245">
        <f t="shared" ref="H54" si="58">G54+1</f>
        <v>5</v>
      </c>
      <c r="I54" s="168">
        <f t="shared" ref="I54" si="59">H54+1</f>
        <v>6</v>
      </c>
      <c r="J54" s="168">
        <f t="shared" ref="J54" si="60">I54+1</f>
        <v>7</v>
      </c>
      <c r="K54" s="168">
        <f t="shared" ref="K54" si="61">J54+1</f>
        <v>8</v>
      </c>
      <c r="L54" s="168">
        <f t="shared" ref="L54" si="62">K54+1</f>
        <v>9</v>
      </c>
      <c r="M54" s="168">
        <f t="shared" ref="M54" si="63">L54+1</f>
        <v>10</v>
      </c>
      <c r="N54" s="168">
        <f t="shared" ref="N54" si="64">M54+1</f>
        <v>11</v>
      </c>
      <c r="O54" s="168">
        <f t="shared" ref="O54" si="65">N54+1</f>
        <v>12</v>
      </c>
      <c r="P54" s="168">
        <f t="shared" ref="P54" si="66">O54+1</f>
        <v>13</v>
      </c>
      <c r="Q54" s="168">
        <f t="shared" ref="Q54" si="67">P54+1</f>
        <v>14</v>
      </c>
      <c r="R54" s="168">
        <f t="shared" ref="R54" si="68">Q54+1</f>
        <v>15</v>
      </c>
      <c r="S54" s="168">
        <f t="shared" ref="S54" si="69">R54+1</f>
        <v>16</v>
      </c>
      <c r="T54" s="168">
        <f t="shared" ref="T54" si="70">S54+1</f>
        <v>17</v>
      </c>
      <c r="U54" s="168">
        <f t="shared" ref="U54" si="71">T54+1</f>
        <v>18</v>
      </c>
      <c r="V54" s="168">
        <f t="shared" ref="V54" si="72">U54+1</f>
        <v>19</v>
      </c>
      <c r="W54" s="168">
        <f t="shared" ref="W54" si="73">V54+1</f>
        <v>20</v>
      </c>
      <c r="X54" s="177" t="s">
        <v>56</v>
      </c>
    </row>
    <row r="55" spans="1:24">
      <c r="B55" t="s">
        <v>48</v>
      </c>
      <c r="C55" s="236"/>
      <c r="D55" s="232">
        <v>1</v>
      </c>
      <c r="E55" s="128">
        <v>0</v>
      </c>
      <c r="F55" s="128">
        <v>0</v>
      </c>
      <c r="G55" s="234">
        <v>0</v>
      </c>
      <c r="H55" s="128">
        <v>0</v>
      </c>
      <c r="I55" s="128">
        <v>0</v>
      </c>
      <c r="J55" s="128">
        <v>0</v>
      </c>
      <c r="K55" s="128">
        <v>0</v>
      </c>
      <c r="L55" s="129">
        <v>0</v>
      </c>
      <c r="M55" s="129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8">
        <v>0</v>
      </c>
      <c r="V55" s="128">
        <v>0</v>
      </c>
      <c r="W55" s="169">
        <v>0</v>
      </c>
      <c r="X55" s="176">
        <f>SUM(D55:W55)</f>
        <v>1</v>
      </c>
    </row>
    <row r="56" spans="1:24">
      <c r="B56" t="s">
        <v>49</v>
      </c>
      <c r="C56" s="236"/>
      <c r="D56" s="232">
        <v>0.2</v>
      </c>
      <c r="E56" s="128">
        <v>0.2</v>
      </c>
      <c r="F56" s="128">
        <v>0.2</v>
      </c>
      <c r="G56" s="234">
        <v>0.2</v>
      </c>
      <c r="H56" s="128">
        <v>0.2</v>
      </c>
      <c r="I56" s="128">
        <v>0</v>
      </c>
      <c r="J56" s="128">
        <v>0</v>
      </c>
      <c r="K56" s="128">
        <v>0</v>
      </c>
      <c r="L56" s="129">
        <v>0</v>
      </c>
      <c r="M56" s="129">
        <v>0</v>
      </c>
      <c r="N56" s="128">
        <v>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8">
        <v>0</v>
      </c>
      <c r="U56" s="128">
        <v>0</v>
      </c>
      <c r="V56" s="128">
        <v>0</v>
      </c>
      <c r="W56" s="169">
        <v>0</v>
      </c>
      <c r="X56" s="176">
        <f t="shared" ref="X56:X60" si="74">SUM(D56:W56)</f>
        <v>1</v>
      </c>
    </row>
    <row r="57" spans="1:24">
      <c r="B57" t="s">
        <v>50</v>
      </c>
      <c r="C57" s="236"/>
      <c r="D57" s="232">
        <v>0</v>
      </c>
      <c r="E57" s="128">
        <v>0</v>
      </c>
      <c r="F57" s="128">
        <v>0.25</v>
      </c>
      <c r="G57" s="234">
        <v>0.25</v>
      </c>
      <c r="H57" s="128">
        <v>0.25</v>
      </c>
      <c r="I57" s="128">
        <v>0.25</v>
      </c>
      <c r="J57" s="128">
        <v>0</v>
      </c>
      <c r="K57" s="128">
        <v>0</v>
      </c>
      <c r="L57" s="129">
        <v>0</v>
      </c>
      <c r="M57" s="129">
        <v>0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8">
        <v>0</v>
      </c>
      <c r="V57" s="128">
        <v>0</v>
      </c>
      <c r="W57" s="169">
        <v>0</v>
      </c>
      <c r="X57" s="176">
        <f t="shared" si="74"/>
        <v>1</v>
      </c>
    </row>
    <row r="58" spans="1:24">
      <c r="B58" t="s">
        <v>51</v>
      </c>
      <c r="C58" s="236"/>
      <c r="D58" s="232">
        <v>1</v>
      </c>
      <c r="E58" s="128">
        <v>0</v>
      </c>
      <c r="F58" s="128">
        <v>0</v>
      </c>
      <c r="G58" s="234">
        <v>0</v>
      </c>
      <c r="H58" s="128">
        <v>0</v>
      </c>
      <c r="I58" s="128">
        <v>0</v>
      </c>
      <c r="J58" s="128">
        <v>0</v>
      </c>
      <c r="K58" s="128">
        <v>0</v>
      </c>
      <c r="L58" s="129">
        <v>0</v>
      </c>
      <c r="M58" s="129">
        <v>0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0</v>
      </c>
      <c r="U58" s="128">
        <v>0</v>
      </c>
      <c r="V58" s="128">
        <v>0</v>
      </c>
      <c r="W58" s="169">
        <v>0</v>
      </c>
      <c r="X58" s="176">
        <f t="shared" si="74"/>
        <v>1</v>
      </c>
    </row>
    <row r="59" spans="1:24">
      <c r="B59" t="s">
        <v>52</v>
      </c>
      <c r="C59" s="236"/>
      <c r="D59" s="232">
        <v>0</v>
      </c>
      <c r="E59" s="128">
        <v>0</v>
      </c>
      <c r="F59" s="128">
        <v>0</v>
      </c>
      <c r="G59" s="234">
        <v>0</v>
      </c>
      <c r="H59" s="128">
        <v>0</v>
      </c>
      <c r="I59" s="128">
        <v>0</v>
      </c>
      <c r="J59" s="128">
        <v>0</v>
      </c>
      <c r="K59" s="128">
        <v>0</v>
      </c>
      <c r="L59" s="129">
        <v>0</v>
      </c>
      <c r="M59" s="129">
        <v>0</v>
      </c>
      <c r="N59" s="128">
        <v>0.1</v>
      </c>
      <c r="O59" s="128">
        <v>0.1</v>
      </c>
      <c r="P59" s="128">
        <v>0.1</v>
      </c>
      <c r="Q59" s="128">
        <v>0.1</v>
      </c>
      <c r="R59" s="128">
        <v>0.1</v>
      </c>
      <c r="S59" s="128">
        <v>0.1</v>
      </c>
      <c r="T59" s="128">
        <v>0.1</v>
      </c>
      <c r="U59" s="128">
        <v>0.1</v>
      </c>
      <c r="V59" s="128">
        <v>0.1</v>
      </c>
      <c r="W59" s="169">
        <v>0.1</v>
      </c>
      <c r="X59" s="176">
        <f t="shared" si="74"/>
        <v>0.99999999999999989</v>
      </c>
    </row>
    <row r="60" spans="1:24">
      <c r="B60" t="s">
        <v>53</v>
      </c>
      <c r="C60" s="236"/>
      <c r="D60" s="238">
        <v>0</v>
      </c>
      <c r="E60" s="244">
        <v>0</v>
      </c>
      <c r="F60" s="244">
        <v>0</v>
      </c>
      <c r="G60" s="244">
        <v>0</v>
      </c>
      <c r="H60" s="244">
        <v>0</v>
      </c>
      <c r="I60" s="135">
        <v>0</v>
      </c>
      <c r="J60" s="135">
        <v>0</v>
      </c>
      <c r="K60" s="135">
        <v>0</v>
      </c>
      <c r="L60" s="136">
        <v>0</v>
      </c>
      <c r="M60" s="136">
        <v>0</v>
      </c>
      <c r="N60" s="135">
        <v>0.1</v>
      </c>
      <c r="O60" s="135">
        <v>0.1</v>
      </c>
      <c r="P60" s="135">
        <v>0.1</v>
      </c>
      <c r="Q60" s="135">
        <v>0.1</v>
      </c>
      <c r="R60" s="135">
        <v>0.1</v>
      </c>
      <c r="S60" s="135">
        <v>0.1</v>
      </c>
      <c r="T60" s="135">
        <v>0.1</v>
      </c>
      <c r="U60" s="135">
        <v>0.1</v>
      </c>
      <c r="V60" s="135">
        <v>0.1</v>
      </c>
      <c r="W60" s="170">
        <v>0.1</v>
      </c>
      <c r="X60" s="176">
        <f t="shared" si="74"/>
        <v>0.99999999999999989</v>
      </c>
    </row>
    <row r="61" spans="1:24">
      <c r="B61"/>
      <c r="C61" s="7"/>
      <c r="D61" s="7"/>
      <c r="E61" s="7"/>
      <c r="F61" s="7"/>
      <c r="G61" s="7"/>
      <c r="H61" s="7"/>
      <c r="I61" s="7"/>
      <c r="J61" s="7"/>
      <c r="L61" s="8"/>
      <c r="M61" s="211"/>
    </row>
    <row r="62" spans="1:24">
      <c r="A62" s="119"/>
      <c r="B62" s="120" t="s">
        <v>57</v>
      </c>
      <c r="C62" s="121"/>
      <c r="D62" s="121"/>
      <c r="E62" s="121"/>
      <c r="F62" s="121"/>
      <c r="G62" s="121"/>
      <c r="H62" s="121"/>
      <c r="I62" s="121"/>
      <c r="J62" s="121"/>
      <c r="K62" s="119"/>
      <c r="L62" s="122"/>
      <c r="M62" s="123"/>
      <c r="N62" s="119"/>
      <c r="O62" s="124"/>
      <c r="P62" s="124"/>
      <c r="Q62" s="124"/>
      <c r="R62" s="124"/>
      <c r="S62" s="124"/>
      <c r="T62" s="124"/>
      <c r="U62" s="124"/>
      <c r="V62" s="124"/>
      <c r="W62" s="124"/>
    </row>
    <row r="63" spans="1:24" s="110" customFormat="1">
      <c r="B63" s="144"/>
      <c r="C63" s="145"/>
      <c r="D63" s="140"/>
      <c r="E63" s="145"/>
      <c r="F63" s="145"/>
      <c r="G63" s="145"/>
      <c r="H63" s="145"/>
      <c r="I63" s="145"/>
      <c r="J63" s="145"/>
      <c r="L63" s="146"/>
      <c r="M63" s="214"/>
    </row>
    <row r="64" spans="1:24">
      <c r="B64" s="284" t="s">
        <v>58</v>
      </c>
      <c r="C64" s="285"/>
      <c r="D64" s="245">
        <v>1</v>
      </c>
      <c r="E64" s="245">
        <f>D64+1</f>
        <v>2</v>
      </c>
      <c r="F64" s="245">
        <f t="shared" ref="F64" si="75">E64+1</f>
        <v>3</v>
      </c>
      <c r="G64" s="245">
        <f t="shared" ref="G64" si="76">F64+1</f>
        <v>4</v>
      </c>
      <c r="H64" s="168">
        <f t="shared" ref="H64" si="77">G64+1</f>
        <v>5</v>
      </c>
      <c r="I64" s="168">
        <f t="shared" ref="I64" si="78">H64+1</f>
        <v>6</v>
      </c>
      <c r="J64" s="168">
        <f t="shared" ref="J64" si="79">I64+1</f>
        <v>7</v>
      </c>
      <c r="K64" s="168">
        <f t="shared" ref="K64" si="80">J64+1</f>
        <v>8</v>
      </c>
      <c r="L64" s="168">
        <f t="shared" ref="L64" si="81">K64+1</f>
        <v>9</v>
      </c>
      <c r="M64" s="168">
        <f t="shared" ref="M64" si="82">L64+1</f>
        <v>10</v>
      </c>
      <c r="N64" s="168">
        <f t="shared" ref="N64" si="83">M64+1</f>
        <v>11</v>
      </c>
      <c r="O64" s="168">
        <f t="shared" ref="O64" si="84">N64+1</f>
        <v>12</v>
      </c>
      <c r="P64" s="168">
        <f t="shared" ref="P64" si="85">O64+1</f>
        <v>13</v>
      </c>
      <c r="Q64" s="168">
        <f t="shared" ref="Q64" si="86">P64+1</f>
        <v>14</v>
      </c>
      <c r="R64" s="168">
        <f t="shared" ref="R64" si="87">Q64+1</f>
        <v>15</v>
      </c>
      <c r="S64" s="168">
        <f t="shared" ref="S64" si="88">R64+1</f>
        <v>16</v>
      </c>
      <c r="T64" s="168">
        <f t="shared" ref="T64" si="89">S64+1</f>
        <v>17</v>
      </c>
      <c r="U64" s="168">
        <f t="shared" ref="U64" si="90">T64+1</f>
        <v>18</v>
      </c>
      <c r="V64" s="168">
        <f t="shared" ref="V64" si="91">U64+1</f>
        <v>19</v>
      </c>
      <c r="W64" s="168">
        <f t="shared" ref="W64" si="92">V64+1</f>
        <v>20</v>
      </c>
    </row>
    <row r="65" spans="2:24">
      <c r="B65" s="144" t="s">
        <v>59</v>
      </c>
      <c r="C65" s="285"/>
      <c r="D65" s="228">
        <v>5.6005199999999995</v>
      </c>
      <c r="E65" s="229">
        <v>5.5434587499999948</v>
      </c>
      <c r="F65" s="265">
        <v>0</v>
      </c>
      <c r="G65" s="229">
        <v>0</v>
      </c>
      <c r="H65" s="229">
        <v>0</v>
      </c>
      <c r="I65" s="229">
        <v>0</v>
      </c>
      <c r="J65" s="229">
        <v>0</v>
      </c>
      <c r="K65" s="229">
        <v>0</v>
      </c>
      <c r="L65" s="230">
        <v>0</v>
      </c>
      <c r="M65" s="230">
        <v>0</v>
      </c>
      <c r="N65" s="229">
        <v>0</v>
      </c>
      <c r="O65" s="229">
        <v>0</v>
      </c>
      <c r="P65" s="229">
        <v>0</v>
      </c>
      <c r="Q65" s="229">
        <v>0</v>
      </c>
      <c r="R65" s="229">
        <v>0</v>
      </c>
      <c r="S65" s="229">
        <v>0</v>
      </c>
      <c r="T65" s="229">
        <v>0</v>
      </c>
      <c r="U65" s="229">
        <v>0</v>
      </c>
      <c r="V65" s="229">
        <v>0</v>
      </c>
      <c r="W65" s="231">
        <v>0</v>
      </c>
    </row>
    <row r="66" spans="2:24" ht="9.9" customHeight="1">
      <c r="B66" s="144" t="s">
        <v>36</v>
      </c>
      <c r="C66" s="283"/>
      <c r="D66" s="243"/>
      <c r="E66" s="243"/>
      <c r="F66" s="243"/>
      <c r="G66" s="7"/>
      <c r="H66" s="7"/>
      <c r="I66" s="7"/>
      <c r="J66" s="7"/>
      <c r="L66" s="8"/>
      <c r="M66" s="211"/>
    </row>
    <row r="67" spans="2:24">
      <c r="B67" s="284" t="s">
        <v>60</v>
      </c>
      <c r="C67" s="285"/>
      <c r="D67" s="127" t="s">
        <v>61</v>
      </c>
      <c r="E67" s="127" t="s">
        <v>62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2:24">
      <c r="B68" s="144" t="s">
        <v>63</v>
      </c>
      <c r="C68" s="283"/>
      <c r="D68" s="147">
        <v>0.05</v>
      </c>
      <c r="E68" s="222">
        <f>+D68*SUM(D$46:D$50)</f>
        <v>7.75</v>
      </c>
      <c r="F68" s="235" t="s">
        <v>64</v>
      </c>
      <c r="G68" s="7"/>
      <c r="H68" s="7"/>
      <c r="I68" s="7"/>
      <c r="J68" s="7"/>
      <c r="L68" s="8"/>
      <c r="M68" s="211"/>
    </row>
    <row r="69" spans="2:24">
      <c r="B69" s="144" t="s">
        <v>198</v>
      </c>
      <c r="C69" s="283"/>
      <c r="D69" s="158">
        <v>0.1</v>
      </c>
      <c r="E69" s="223">
        <f>+D69*SUM(D$46:D$50)</f>
        <v>15.5</v>
      </c>
      <c r="F69" s="264">
        <v>0.06</v>
      </c>
      <c r="G69" s="7"/>
      <c r="H69" s="7"/>
      <c r="I69" s="7"/>
      <c r="J69" s="7"/>
      <c r="L69" s="8"/>
      <c r="M69" s="211"/>
    </row>
    <row r="70" spans="2:24">
      <c r="B70" s="144" t="s">
        <v>66</v>
      </c>
      <c r="C70" s="283"/>
      <c r="D70" s="148">
        <f>+E70/D52</f>
        <v>2.4390243902439025E-2</v>
      </c>
      <c r="E70" s="143">
        <v>5</v>
      </c>
      <c r="F70" s="243"/>
      <c r="G70" s="7"/>
      <c r="H70" s="7"/>
      <c r="I70" s="7"/>
      <c r="J70" s="7"/>
      <c r="L70" s="8"/>
      <c r="M70" s="211"/>
    </row>
    <row r="71" spans="2:24">
      <c r="B71" s="144" t="s">
        <v>67</v>
      </c>
      <c r="C71" s="283"/>
      <c r="D71" s="134">
        <v>0.35</v>
      </c>
      <c r="E71" s="262"/>
      <c r="F71" s="243"/>
      <c r="G71" s="7"/>
      <c r="H71" s="7"/>
      <c r="I71" s="7"/>
      <c r="J71" s="7"/>
      <c r="L71" s="8"/>
      <c r="M71" s="211"/>
    </row>
    <row r="72" spans="2:24" s="110" customFormat="1">
      <c r="B72" s="144"/>
      <c r="C72" s="283"/>
      <c r="D72" s="261"/>
      <c r="E72" s="243"/>
      <c r="F72" s="243"/>
      <c r="G72" s="145"/>
      <c r="H72" s="145"/>
      <c r="I72" s="145"/>
      <c r="J72" s="145"/>
      <c r="L72" s="146"/>
      <c r="M72" s="214"/>
    </row>
    <row r="73" spans="2:24">
      <c r="B73" s="284" t="s">
        <v>68</v>
      </c>
      <c r="C73" s="285"/>
      <c r="D73" s="168">
        <v>1</v>
      </c>
      <c r="E73" s="168">
        <f>D73+1</f>
        <v>2</v>
      </c>
      <c r="F73" s="245">
        <f t="shared" ref="F73" si="93">E73+1</f>
        <v>3</v>
      </c>
      <c r="G73" s="245">
        <f t="shared" ref="G73" si="94">F73+1</f>
        <v>4</v>
      </c>
      <c r="H73" s="168">
        <f t="shared" ref="H73" si="95">G73+1</f>
        <v>5</v>
      </c>
      <c r="I73" s="168">
        <f t="shared" ref="I73" si="96">H73+1</f>
        <v>6</v>
      </c>
      <c r="J73" s="168">
        <f t="shared" ref="J73" si="97">I73+1</f>
        <v>7</v>
      </c>
      <c r="K73" s="168">
        <f t="shared" ref="K73" si="98">J73+1</f>
        <v>8</v>
      </c>
      <c r="L73" s="168">
        <f t="shared" ref="L73" si="99">K73+1</f>
        <v>9</v>
      </c>
      <c r="M73" s="168">
        <f t="shared" ref="M73" si="100">L73+1</f>
        <v>10</v>
      </c>
      <c r="N73" s="168">
        <f t="shared" ref="N73" si="101">M73+1</f>
        <v>11</v>
      </c>
      <c r="O73" s="168">
        <f t="shared" ref="O73" si="102">N73+1</f>
        <v>12</v>
      </c>
      <c r="P73" s="168">
        <f t="shared" ref="P73" si="103">O73+1</f>
        <v>13</v>
      </c>
      <c r="Q73" s="168">
        <f t="shared" ref="Q73" si="104">P73+1</f>
        <v>14</v>
      </c>
      <c r="R73" s="168">
        <f t="shared" ref="R73" si="105">Q73+1</f>
        <v>15</v>
      </c>
      <c r="S73" s="168">
        <f t="shared" ref="S73" si="106">R73+1</f>
        <v>16</v>
      </c>
      <c r="T73" s="168">
        <f t="shared" ref="T73" si="107">S73+1</f>
        <v>17</v>
      </c>
      <c r="U73" s="168">
        <f t="shared" ref="U73" si="108">T73+1</f>
        <v>18</v>
      </c>
      <c r="V73" s="168">
        <f t="shared" ref="V73" si="109">U73+1</f>
        <v>19</v>
      </c>
      <c r="W73" s="168">
        <f t="shared" ref="W73" si="110">V73+1</f>
        <v>20</v>
      </c>
      <c r="X73" s="177" t="s">
        <v>56</v>
      </c>
    </row>
    <row r="74" spans="2:24">
      <c r="B74" s="144" t="s">
        <v>63</v>
      </c>
      <c r="C74" s="285"/>
      <c r="D74" s="133">
        <v>0</v>
      </c>
      <c r="E74" s="128">
        <v>0.05</v>
      </c>
      <c r="F74" s="234">
        <v>0.2</v>
      </c>
      <c r="G74" s="128">
        <v>0.2</v>
      </c>
      <c r="H74" s="128">
        <v>0.2</v>
      </c>
      <c r="I74" s="128">
        <v>0.35</v>
      </c>
      <c r="J74" s="128">
        <v>0</v>
      </c>
      <c r="K74" s="128">
        <v>0</v>
      </c>
      <c r="L74" s="129">
        <v>0</v>
      </c>
      <c r="M74" s="129">
        <v>0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>
        <v>0</v>
      </c>
      <c r="U74" s="128">
        <v>0</v>
      </c>
      <c r="V74" s="128">
        <v>0</v>
      </c>
      <c r="W74" s="169">
        <v>0</v>
      </c>
      <c r="X74" s="176">
        <f>SUM(D74:W74)</f>
        <v>1</v>
      </c>
    </row>
    <row r="75" spans="2:24">
      <c r="B75" s="144" t="s">
        <v>69</v>
      </c>
      <c r="C75" s="285"/>
      <c r="D75" s="133">
        <v>0</v>
      </c>
      <c r="E75" s="128">
        <v>0.05</v>
      </c>
      <c r="F75" s="234">
        <v>0.2</v>
      </c>
      <c r="G75" s="128">
        <v>0.2</v>
      </c>
      <c r="H75" s="128">
        <v>0.2</v>
      </c>
      <c r="I75" s="128">
        <v>0.35</v>
      </c>
      <c r="J75" s="128">
        <v>0</v>
      </c>
      <c r="K75" s="128">
        <v>0</v>
      </c>
      <c r="L75" s="129">
        <v>0</v>
      </c>
      <c r="M75" s="129">
        <v>0</v>
      </c>
      <c r="N75" s="128">
        <v>0</v>
      </c>
      <c r="O75" s="128">
        <v>0</v>
      </c>
      <c r="P75" s="128">
        <v>0</v>
      </c>
      <c r="Q75" s="128">
        <v>0</v>
      </c>
      <c r="R75" s="128">
        <v>0</v>
      </c>
      <c r="S75" s="128">
        <v>0</v>
      </c>
      <c r="T75" s="128">
        <v>0</v>
      </c>
      <c r="U75" s="128">
        <v>0</v>
      </c>
      <c r="V75" s="128">
        <v>0</v>
      </c>
      <c r="W75" s="169">
        <v>0</v>
      </c>
      <c r="X75" s="176">
        <f>SUM(D75:W75)</f>
        <v>1</v>
      </c>
    </row>
    <row r="76" spans="2:24">
      <c r="B76" s="144" t="s">
        <v>70</v>
      </c>
      <c r="C76" s="285"/>
      <c r="D76" s="133">
        <v>0</v>
      </c>
      <c r="E76" s="128">
        <v>0</v>
      </c>
      <c r="F76" s="234">
        <v>0</v>
      </c>
      <c r="G76" s="128">
        <v>0</v>
      </c>
      <c r="H76" s="128">
        <v>0</v>
      </c>
      <c r="I76" s="128">
        <v>0</v>
      </c>
      <c r="J76" s="128">
        <v>0.25</v>
      </c>
      <c r="K76" s="128">
        <v>0.25</v>
      </c>
      <c r="L76" s="128">
        <v>0.25</v>
      </c>
      <c r="M76" s="128">
        <v>0.25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8">
        <v>0</v>
      </c>
      <c r="V76" s="128">
        <v>0</v>
      </c>
      <c r="W76" s="169">
        <v>0</v>
      </c>
      <c r="X76" s="176">
        <f>SUM(D76:W76)</f>
        <v>1</v>
      </c>
    </row>
    <row r="77" spans="2:24">
      <c r="B77" s="144" t="s">
        <v>66</v>
      </c>
      <c r="C77" s="285"/>
      <c r="D77" s="238">
        <v>1</v>
      </c>
      <c r="E77" s="244">
        <v>0</v>
      </c>
      <c r="F77" s="244">
        <v>0</v>
      </c>
      <c r="G77" s="244">
        <v>0</v>
      </c>
      <c r="H77" s="135">
        <v>0</v>
      </c>
      <c r="I77" s="135">
        <v>0</v>
      </c>
      <c r="J77" s="135">
        <v>0</v>
      </c>
      <c r="K77" s="135">
        <v>0</v>
      </c>
      <c r="L77" s="136">
        <v>0</v>
      </c>
      <c r="M77" s="136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70">
        <v>0</v>
      </c>
      <c r="X77" s="176">
        <f t="shared" ref="X77" si="111">SUM(D77:W77)</f>
        <v>1</v>
      </c>
    </row>
    <row r="78" spans="2:24">
      <c r="B78" s="285"/>
      <c r="C78" s="283"/>
      <c r="D78" s="243"/>
      <c r="E78" s="243"/>
      <c r="F78" s="243"/>
      <c r="G78" s="7"/>
      <c r="H78" s="7"/>
      <c r="I78" s="7"/>
      <c r="J78" s="7"/>
      <c r="L78" s="8"/>
      <c r="M78" s="211"/>
    </row>
    <row r="79" spans="2:24">
      <c r="B79" s="286" t="s">
        <v>71</v>
      </c>
      <c r="C79" s="285"/>
      <c r="D79" s="260"/>
      <c r="E79" s="243"/>
      <c r="F79" s="243"/>
      <c r="G79" s="7"/>
      <c r="H79" s="7"/>
      <c r="I79" s="7"/>
      <c r="J79" s="7"/>
      <c r="L79" s="8"/>
      <c r="M79" s="211"/>
    </row>
    <row r="80" spans="2:24" ht="14.4" customHeight="1">
      <c r="B80" s="285" t="s">
        <v>72</v>
      </c>
      <c r="C80" s="285"/>
      <c r="D80" s="290">
        <v>15</v>
      </c>
      <c r="E80"/>
      <c r="F80"/>
      <c r="G80"/>
      <c r="H80"/>
      <c r="I80"/>
      <c r="J80"/>
    </row>
    <row r="81" spans="2:24">
      <c r="B81" s="287" t="s">
        <v>64</v>
      </c>
      <c r="C81" s="285"/>
      <c r="D81" s="207">
        <v>7.4999999999999997E-2</v>
      </c>
      <c r="E81" s="243"/>
      <c r="F81" s="243"/>
      <c r="G81" s="7"/>
      <c r="H81" s="7"/>
      <c r="I81" s="7"/>
      <c r="J81" s="7"/>
      <c r="L81" s="8"/>
      <c r="M81" s="211"/>
    </row>
    <row r="82" spans="2:24" s="110" customFormat="1">
      <c r="B82" s="144"/>
      <c r="C82" s="283"/>
      <c r="D82" s="282"/>
      <c r="E82" s="283"/>
      <c r="F82" s="283"/>
      <c r="G82" s="145"/>
      <c r="H82" s="145"/>
      <c r="I82" s="145"/>
      <c r="J82" s="145"/>
      <c r="L82" s="146"/>
      <c r="M82" s="214"/>
    </row>
    <row r="83" spans="2:24">
      <c r="B83" s="284" t="s">
        <v>73</v>
      </c>
      <c r="C83" s="285"/>
      <c r="D83" s="168">
        <v>1</v>
      </c>
      <c r="E83" s="168">
        <f>D83+1</f>
        <v>2</v>
      </c>
      <c r="F83" s="245">
        <f t="shared" ref="F83" si="112">E83+1</f>
        <v>3</v>
      </c>
      <c r="G83" s="245">
        <f t="shared" ref="G83" si="113">F83+1</f>
        <v>4</v>
      </c>
      <c r="H83" s="168">
        <f t="shared" ref="H83" si="114">G83+1</f>
        <v>5</v>
      </c>
      <c r="I83" s="168">
        <f t="shared" ref="I83" si="115">H83+1</f>
        <v>6</v>
      </c>
      <c r="J83" s="168">
        <f t="shared" ref="J83" si="116">I83+1</f>
        <v>7</v>
      </c>
      <c r="K83" s="168">
        <f t="shared" ref="K83" si="117">J83+1</f>
        <v>8</v>
      </c>
      <c r="L83" s="168">
        <f t="shared" ref="L83" si="118">K83+1</f>
        <v>9</v>
      </c>
      <c r="M83" s="168">
        <f t="shared" ref="M83" si="119">L83+1</f>
        <v>10</v>
      </c>
      <c r="N83" s="168">
        <f t="shared" ref="N83" si="120">M83+1</f>
        <v>11</v>
      </c>
      <c r="O83" s="168">
        <f t="shared" ref="O83" si="121">N83+1</f>
        <v>12</v>
      </c>
      <c r="P83" s="168">
        <f t="shared" ref="P83" si="122">O83+1</f>
        <v>13</v>
      </c>
      <c r="Q83" s="168">
        <f t="shared" ref="Q83" si="123">P83+1</f>
        <v>14</v>
      </c>
      <c r="R83" s="168">
        <f t="shared" ref="R83" si="124">Q83+1</f>
        <v>15</v>
      </c>
      <c r="S83" s="168">
        <f t="shared" ref="S83" si="125">R83+1</f>
        <v>16</v>
      </c>
      <c r="T83" s="168">
        <f t="shared" ref="T83" si="126">S83+1</f>
        <v>17</v>
      </c>
      <c r="U83" s="168">
        <f t="shared" ref="U83" si="127">T83+1</f>
        <v>18</v>
      </c>
      <c r="V83" s="168">
        <f t="shared" ref="V83" si="128">U83+1</f>
        <v>19</v>
      </c>
      <c r="W83" s="168">
        <f t="shared" ref="W83" si="129">V83+1</f>
        <v>20</v>
      </c>
      <c r="X83" s="177" t="s">
        <v>56</v>
      </c>
    </row>
    <row r="84" spans="2:24" ht="15" customHeight="1">
      <c r="B84" s="144" t="s">
        <v>74</v>
      </c>
      <c r="C84" s="285"/>
      <c r="D84" s="133">
        <v>1</v>
      </c>
      <c r="E84" s="128">
        <v>0</v>
      </c>
      <c r="F84" s="234">
        <v>0</v>
      </c>
      <c r="G84" s="128">
        <v>0</v>
      </c>
      <c r="H84" s="128">
        <v>0</v>
      </c>
      <c r="I84" s="128">
        <v>0</v>
      </c>
      <c r="J84" s="128">
        <v>0</v>
      </c>
      <c r="K84" s="128">
        <v>0</v>
      </c>
      <c r="L84" s="129">
        <v>0</v>
      </c>
      <c r="M84" s="129">
        <v>0</v>
      </c>
      <c r="N84" s="128">
        <v>0</v>
      </c>
      <c r="O84" s="128">
        <v>0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8">
        <v>0</v>
      </c>
      <c r="V84" s="128">
        <v>0</v>
      </c>
      <c r="W84" s="169">
        <v>0</v>
      </c>
      <c r="X84" s="176">
        <f>SUM(D84:W84)</f>
        <v>1</v>
      </c>
    </row>
    <row r="85" spans="2:24" ht="15" customHeight="1">
      <c r="B85" s="144" t="s">
        <v>75</v>
      </c>
      <c r="C85" s="285"/>
      <c r="D85" s="134">
        <v>0</v>
      </c>
      <c r="E85" s="244">
        <v>0</v>
      </c>
      <c r="F85" s="244">
        <v>0</v>
      </c>
      <c r="G85" s="244">
        <v>0</v>
      </c>
      <c r="H85" s="135">
        <v>0</v>
      </c>
      <c r="I85" s="135">
        <v>0</v>
      </c>
      <c r="J85" s="136">
        <v>0.25</v>
      </c>
      <c r="K85" s="135">
        <v>0.25</v>
      </c>
      <c r="L85" s="135">
        <v>0.25</v>
      </c>
      <c r="M85" s="135">
        <v>0.25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5">
        <v>0</v>
      </c>
      <c r="W85" s="170">
        <v>0</v>
      </c>
      <c r="X85" s="176">
        <f t="shared" ref="X85" si="130">SUM(D85:W85)</f>
        <v>1</v>
      </c>
    </row>
    <row r="86" spans="2:24">
      <c r="B86" s="285"/>
      <c r="C86" s="283"/>
      <c r="D86" s="283"/>
      <c r="E86" s="283"/>
      <c r="F86" s="283"/>
      <c r="G86" s="7"/>
      <c r="H86" s="7"/>
      <c r="I86" s="7"/>
      <c r="J86" s="7"/>
      <c r="L86" s="8"/>
      <c r="M86" s="211"/>
    </row>
    <row r="87" spans="2:24">
      <c r="B87" s="287" t="s">
        <v>76</v>
      </c>
      <c r="C87" s="285"/>
      <c r="D87" s="207" t="s">
        <v>77</v>
      </c>
      <c r="E87" s="283"/>
      <c r="F87" s="283"/>
      <c r="G87" s="7"/>
      <c r="H87" s="7"/>
      <c r="I87" s="7"/>
      <c r="J87" s="7"/>
      <c r="L87" s="8"/>
      <c r="M87" s="211"/>
    </row>
    <row r="88" spans="2:24">
      <c r="B88" s="285"/>
      <c r="C88" s="288"/>
      <c r="D88" s="144"/>
      <c r="E88" s="144"/>
      <c r="F88" s="144"/>
      <c r="G88"/>
      <c r="H88"/>
      <c r="I88"/>
      <c r="J88"/>
      <c r="L88"/>
      <c r="M88"/>
    </row>
    <row r="89" spans="2:24" ht="14.4" customHeight="1">
      <c r="B89" s="286" t="s">
        <v>78</v>
      </c>
      <c r="C89" s="288"/>
      <c r="D89" s="144"/>
      <c r="E89" s="144"/>
      <c r="F89" s="144"/>
      <c r="G89"/>
      <c r="H89"/>
      <c r="I89"/>
      <c r="J89"/>
      <c r="L89"/>
      <c r="M89"/>
    </row>
    <row r="90" spans="2:24" ht="14.4" customHeight="1">
      <c r="B90" s="287" t="s">
        <v>79</v>
      </c>
      <c r="C90" s="285"/>
      <c r="D90" s="263">
        <v>5</v>
      </c>
      <c r="E90" s="144"/>
      <c r="F90" s="144"/>
      <c r="G90"/>
      <c r="H90"/>
      <c r="I90"/>
      <c r="J90"/>
    </row>
    <row r="91" spans="2:24">
      <c r="B91"/>
      <c r="C91" s="7"/>
      <c r="D91" s="7"/>
      <c r="E91" s="7"/>
      <c r="F91" s="7"/>
      <c r="G91" s="7"/>
      <c r="H91" s="7"/>
      <c r="I91" s="7"/>
      <c r="J91" s="7"/>
      <c r="L91" s="8"/>
      <c r="M91" s="211"/>
    </row>
    <row r="92" spans="2:24">
      <c r="D92"/>
      <c r="E92"/>
      <c r="F92"/>
      <c r="G92"/>
    </row>
  </sheetData>
  <pageMargins left="0.7" right="0.7" top="0.75" bottom="0.75" header="0.3" footer="0.3"/>
  <pageSetup orientation="landscape" r:id="rId1"/>
  <headerFooter>
    <oddHeader>&amp;C&amp;"Calibri"&amp;10&amp;K000000 CUI//PROPIN&amp;1#_x000D_</oddHeader>
    <oddFooter>&amp;C_x000D_&amp;1#&amp;"Calibri"&amp;10&amp;K000000 This document contains moderate sensitivity CHIPS Applicant Data and Information.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A14C-DCA0-46DF-96E5-EC4D1087ADDB}">
  <sheetPr>
    <tabColor theme="0" tint="-0.34998626667073579"/>
  </sheetPr>
  <dimension ref="A1:Z157"/>
  <sheetViews>
    <sheetView showGridLines="0" zoomScale="85" zoomScaleNormal="85" workbookViewId="0">
      <pane xSplit="3" ySplit="5" topLeftCell="D6" activePane="bottomRight" state="frozen"/>
      <selection pane="topRight" activeCell="K39" sqref="K39"/>
      <selection pane="bottomLeft" activeCell="K39" sqref="K39"/>
      <selection pane="bottomRight" activeCell="C2" sqref="C2"/>
    </sheetView>
  </sheetViews>
  <sheetFormatPr defaultColWidth="9.109375" defaultRowHeight="14.4"/>
  <cols>
    <col min="1" max="1" width="2.109375" style="1" customWidth="1"/>
    <col min="2" max="2" width="5.6640625" style="1" customWidth="1"/>
    <col min="3" max="3" width="47.5546875" style="1" customWidth="1"/>
    <col min="4" max="4" width="3.33203125" style="1" customWidth="1"/>
    <col min="5" max="5" width="12.44140625" style="110" bestFit="1" customWidth="1"/>
    <col min="6" max="6" width="3.33203125" style="110" customWidth="1"/>
    <col min="7" max="7" width="15" style="1" bestFit="1" customWidth="1"/>
    <col min="8" max="8" width="14" style="1" bestFit="1" customWidth="1"/>
    <col min="9" max="9" width="12.88671875" style="1" customWidth="1"/>
    <col min="10" max="11" width="11.6640625" style="1" bestFit="1" customWidth="1"/>
    <col min="12" max="26" width="11.33203125" style="1" bestFit="1" customWidth="1"/>
    <col min="27" max="16384" width="9.109375" style="1"/>
  </cols>
  <sheetData>
    <row r="1" spans="1:26" hidden="1">
      <c r="B1" s="91"/>
    </row>
    <row r="2" spans="1:26" ht="18.600000000000001" thickBot="1">
      <c r="C2" s="92" t="s">
        <v>80</v>
      </c>
      <c r="D2" s="92"/>
      <c r="E2" s="117"/>
      <c r="F2" s="117"/>
      <c r="G2" s="92"/>
      <c r="H2" s="92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5.0999999999999996" customHeight="1"/>
    <row r="4" spans="1:26" s="9" customFormat="1">
      <c r="A4" s="11"/>
      <c r="B4" s="11"/>
      <c r="C4" s="298" t="s">
        <v>81</v>
      </c>
      <c r="D4" s="266"/>
      <c r="E4" s="266"/>
      <c r="F4" s="266"/>
      <c r="G4" s="13">
        <v>1</v>
      </c>
      <c r="H4" s="13">
        <f>G4+1</f>
        <v>2</v>
      </c>
      <c r="I4" s="13">
        <f t="shared" ref="I4:Z4" si="0">H4+1</f>
        <v>3</v>
      </c>
      <c r="J4" s="13">
        <f t="shared" si="0"/>
        <v>4</v>
      </c>
      <c r="K4" s="13">
        <f t="shared" si="0"/>
        <v>5</v>
      </c>
      <c r="L4" s="13">
        <f t="shared" si="0"/>
        <v>6</v>
      </c>
      <c r="M4" s="13">
        <f t="shared" si="0"/>
        <v>7</v>
      </c>
      <c r="N4" s="13">
        <f t="shared" si="0"/>
        <v>8</v>
      </c>
      <c r="O4" s="13">
        <f t="shared" si="0"/>
        <v>9</v>
      </c>
      <c r="P4" s="13">
        <f t="shared" si="0"/>
        <v>10</v>
      </c>
      <c r="Q4" s="13">
        <f t="shared" si="0"/>
        <v>11</v>
      </c>
      <c r="R4" s="13">
        <f t="shared" si="0"/>
        <v>12</v>
      </c>
      <c r="S4" s="13">
        <f t="shared" si="0"/>
        <v>13</v>
      </c>
      <c r="T4" s="13">
        <f t="shared" si="0"/>
        <v>14</v>
      </c>
      <c r="U4" s="13">
        <f t="shared" si="0"/>
        <v>15</v>
      </c>
      <c r="V4" s="13">
        <f t="shared" si="0"/>
        <v>16</v>
      </c>
      <c r="W4" s="13">
        <f t="shared" si="0"/>
        <v>17</v>
      </c>
      <c r="X4" s="13">
        <f t="shared" si="0"/>
        <v>18</v>
      </c>
      <c r="Y4" s="13">
        <f t="shared" si="0"/>
        <v>19</v>
      </c>
      <c r="Z4" s="13">
        <f t="shared" si="0"/>
        <v>20</v>
      </c>
    </row>
    <row r="5" spans="1:26" s="9" customFormat="1">
      <c r="A5" s="14"/>
      <c r="B5" s="14"/>
      <c r="C5" s="299"/>
      <c r="D5" s="266"/>
      <c r="E5" s="266"/>
      <c r="F5" s="266"/>
      <c r="G5" s="15">
        <f>+Control!B6</f>
        <v>45657</v>
      </c>
      <c r="H5" s="15">
        <f t="shared" ref="H5:Z5" si="1">EOMONTH(G5,12)</f>
        <v>46022</v>
      </c>
      <c r="I5" s="16">
        <f t="shared" si="1"/>
        <v>46387</v>
      </c>
      <c r="J5" s="16">
        <f t="shared" si="1"/>
        <v>46752</v>
      </c>
      <c r="K5" s="16">
        <f t="shared" si="1"/>
        <v>47118</v>
      </c>
      <c r="L5" s="16">
        <f t="shared" si="1"/>
        <v>47483</v>
      </c>
      <c r="M5" s="16">
        <f t="shared" si="1"/>
        <v>47848</v>
      </c>
      <c r="N5" s="16">
        <f t="shared" si="1"/>
        <v>48213</v>
      </c>
      <c r="O5" s="16">
        <f t="shared" si="1"/>
        <v>48579</v>
      </c>
      <c r="P5" s="16">
        <f t="shared" si="1"/>
        <v>48944</v>
      </c>
      <c r="Q5" s="16">
        <f t="shared" si="1"/>
        <v>49309</v>
      </c>
      <c r="R5" s="16">
        <f t="shared" si="1"/>
        <v>49674</v>
      </c>
      <c r="S5" s="16">
        <f t="shared" si="1"/>
        <v>50040</v>
      </c>
      <c r="T5" s="16">
        <f t="shared" si="1"/>
        <v>50405</v>
      </c>
      <c r="U5" s="16">
        <f t="shared" si="1"/>
        <v>50770</v>
      </c>
      <c r="V5" s="16">
        <f t="shared" si="1"/>
        <v>51135</v>
      </c>
      <c r="W5" s="16">
        <f t="shared" si="1"/>
        <v>51501</v>
      </c>
      <c r="X5" s="16">
        <f t="shared" si="1"/>
        <v>51866</v>
      </c>
      <c r="Y5" s="16">
        <f t="shared" si="1"/>
        <v>52231</v>
      </c>
      <c r="Z5" s="16">
        <f t="shared" si="1"/>
        <v>52596</v>
      </c>
    </row>
    <row r="6" spans="1:26" ht="5.0999999999999996" customHeight="1"/>
    <row r="7" spans="1:26">
      <c r="A7" s="1" t="s">
        <v>82</v>
      </c>
      <c r="C7" s="93" t="s">
        <v>83</v>
      </c>
      <c r="D7" s="93"/>
      <c r="E7" s="154" t="s">
        <v>54</v>
      </c>
      <c r="F7" s="149"/>
      <c r="G7" s="94"/>
      <c r="J7" s="95"/>
      <c r="K7" s="51"/>
    </row>
    <row r="8" spans="1:26">
      <c r="C8" s="30" t="s">
        <v>48</v>
      </c>
      <c r="D8" s="30"/>
      <c r="E8" s="155">
        <f>SUM(G8:Z8)</f>
        <v>5</v>
      </c>
      <c r="F8" s="150"/>
      <c r="G8" s="96">
        <f>+Control!$D46*Control!D55</f>
        <v>5</v>
      </c>
      <c r="H8" s="96">
        <f>+Control!$D46*Control!E55</f>
        <v>0</v>
      </c>
      <c r="I8" s="96">
        <f>+Control!$D46*Control!F55</f>
        <v>0</v>
      </c>
      <c r="J8" s="96">
        <f>+Control!$D46*Control!G55</f>
        <v>0</v>
      </c>
      <c r="K8" s="96">
        <f>+Control!$D46*Control!H55</f>
        <v>0</v>
      </c>
      <c r="L8" s="96">
        <f>+Control!$D46*Control!I55</f>
        <v>0</v>
      </c>
      <c r="M8" s="96">
        <f>+Control!$D46*Control!J55</f>
        <v>0</v>
      </c>
      <c r="N8" s="96">
        <f>+Control!$D46*Control!K55</f>
        <v>0</v>
      </c>
      <c r="O8" s="96">
        <f>+Control!$D46*Control!L55</f>
        <v>0</v>
      </c>
      <c r="P8" s="96">
        <f>+Control!$D46*Control!M55</f>
        <v>0</v>
      </c>
      <c r="Q8" s="96">
        <f>+Control!$D46*Control!N55</f>
        <v>0</v>
      </c>
      <c r="R8" s="96">
        <f>+Control!$D46*Control!O55</f>
        <v>0</v>
      </c>
      <c r="S8" s="96">
        <f>+Control!$D46*Control!P55</f>
        <v>0</v>
      </c>
      <c r="T8" s="96">
        <f>+Control!$D46*Control!Q55</f>
        <v>0</v>
      </c>
      <c r="U8" s="96">
        <f>+Control!$D46*Control!R55</f>
        <v>0</v>
      </c>
      <c r="V8" s="96">
        <f>+Control!$D46*Control!S55</f>
        <v>0</v>
      </c>
      <c r="W8" s="96">
        <f>+Control!$D46*Control!T55</f>
        <v>0</v>
      </c>
      <c r="X8" s="96">
        <f>+Control!$D46*Control!U55</f>
        <v>0</v>
      </c>
      <c r="Y8" s="96">
        <f>+Control!$D46*Control!V55</f>
        <v>0</v>
      </c>
      <c r="Z8" s="96">
        <f>+Control!$D46*Control!W55</f>
        <v>0</v>
      </c>
    </row>
    <row r="9" spans="1:26">
      <c r="C9" s="30" t="s">
        <v>49</v>
      </c>
      <c r="D9" s="30"/>
      <c r="E9" s="155">
        <f>SUM(G9:Z9)</f>
        <v>40</v>
      </c>
      <c r="F9" s="150"/>
      <c r="G9" s="97">
        <f>+Control!$D47*Control!D56</f>
        <v>8</v>
      </c>
      <c r="H9" s="97">
        <f>+Control!$D47*Control!E56</f>
        <v>8</v>
      </c>
      <c r="I9" s="97">
        <f>+Control!$D47*Control!F56</f>
        <v>8</v>
      </c>
      <c r="J9" s="97">
        <f>+Control!$D47*Control!G56</f>
        <v>8</v>
      </c>
      <c r="K9" s="97">
        <f>+Control!$D47*Control!H56</f>
        <v>8</v>
      </c>
      <c r="L9" s="97">
        <f>+Control!$D47*Control!I56</f>
        <v>0</v>
      </c>
      <c r="M9" s="97">
        <f>+Control!$D47*Control!J56</f>
        <v>0</v>
      </c>
      <c r="N9" s="97">
        <f>+Control!$D47*Control!K56</f>
        <v>0</v>
      </c>
      <c r="O9" s="97">
        <f>+Control!$D47*Control!L56</f>
        <v>0</v>
      </c>
      <c r="P9" s="97">
        <f>+Control!$D47*Control!M56</f>
        <v>0</v>
      </c>
      <c r="Q9" s="97">
        <f>+Control!$D47*Control!N56</f>
        <v>0</v>
      </c>
      <c r="R9" s="97">
        <f>+Control!$D47*Control!O56</f>
        <v>0</v>
      </c>
      <c r="S9" s="97">
        <f>+Control!$D47*Control!P56</f>
        <v>0</v>
      </c>
      <c r="T9" s="97">
        <f>+Control!$D47*Control!Q56</f>
        <v>0</v>
      </c>
      <c r="U9" s="97">
        <f>+Control!$D47*Control!R56</f>
        <v>0</v>
      </c>
      <c r="V9" s="97">
        <f>+Control!$D47*Control!S56</f>
        <v>0</v>
      </c>
      <c r="W9" s="97">
        <f>+Control!$D47*Control!T56</f>
        <v>0</v>
      </c>
      <c r="X9" s="97">
        <f>+Control!$D47*Control!U56</f>
        <v>0</v>
      </c>
      <c r="Y9" s="97">
        <f>+Control!$D47*Control!V56</f>
        <v>0</v>
      </c>
      <c r="Z9" s="97">
        <f>+Control!$D47*Control!W56</f>
        <v>0</v>
      </c>
    </row>
    <row r="10" spans="1:26">
      <c r="C10" s="30" t="s">
        <v>50</v>
      </c>
      <c r="D10" s="30"/>
      <c r="E10" s="155">
        <f t="shared" ref="E10:E11" si="2">SUM(G10:Z10)</f>
        <v>100</v>
      </c>
      <c r="F10" s="150"/>
      <c r="G10" s="97">
        <f>+Control!$D48*Control!D57</f>
        <v>0</v>
      </c>
      <c r="H10" s="97">
        <f>+Control!$D48*Control!E57</f>
        <v>0</v>
      </c>
      <c r="I10" s="97">
        <f>+Control!$D48*Control!F57</f>
        <v>25</v>
      </c>
      <c r="J10" s="97">
        <f>+Control!$D48*Control!G57</f>
        <v>25</v>
      </c>
      <c r="K10" s="97">
        <f>+Control!$D48*Control!H57</f>
        <v>25</v>
      </c>
      <c r="L10" s="97">
        <f>+Control!$D48*Control!I57</f>
        <v>25</v>
      </c>
      <c r="M10" s="97">
        <f>+Control!$D48*Control!J57</f>
        <v>0</v>
      </c>
      <c r="N10" s="97">
        <f>+Control!$D48*Control!K57</f>
        <v>0</v>
      </c>
      <c r="O10" s="97">
        <f>+Control!$D48*Control!L57</f>
        <v>0</v>
      </c>
      <c r="P10" s="97">
        <f>+Control!$D48*Control!M57</f>
        <v>0</v>
      </c>
      <c r="Q10" s="97">
        <f>+Control!$D48*Control!N57</f>
        <v>0</v>
      </c>
      <c r="R10" s="97">
        <f>+Control!$D48*Control!O57</f>
        <v>0</v>
      </c>
      <c r="S10" s="97">
        <f>+Control!$D48*Control!P57</f>
        <v>0</v>
      </c>
      <c r="T10" s="97">
        <f>+Control!$D48*Control!Q57</f>
        <v>0</v>
      </c>
      <c r="U10" s="97">
        <f>+Control!$D48*Control!R57</f>
        <v>0</v>
      </c>
      <c r="V10" s="97">
        <f>+Control!$D48*Control!S57</f>
        <v>0</v>
      </c>
      <c r="W10" s="97">
        <f>+Control!$D48*Control!T57</f>
        <v>0</v>
      </c>
      <c r="X10" s="97">
        <f>+Control!$D48*Control!U57</f>
        <v>0</v>
      </c>
      <c r="Y10" s="97">
        <f>+Control!$D48*Control!V57</f>
        <v>0</v>
      </c>
      <c r="Z10" s="97">
        <f>+Control!$D48*Control!W57</f>
        <v>0</v>
      </c>
    </row>
    <row r="11" spans="1:26">
      <c r="C11" s="30" t="s">
        <v>51</v>
      </c>
      <c r="D11" s="30"/>
      <c r="E11" s="155">
        <f t="shared" si="2"/>
        <v>5</v>
      </c>
      <c r="F11" s="150"/>
      <c r="G11" s="97">
        <f>+Control!$D49*Control!D58</f>
        <v>5</v>
      </c>
      <c r="H11" s="97">
        <f>+Control!$D49*Control!E58</f>
        <v>0</v>
      </c>
      <c r="I11" s="97">
        <f>+Control!$D49*Control!F58</f>
        <v>0</v>
      </c>
      <c r="J11" s="97">
        <f>+Control!$D49*Control!G58</f>
        <v>0</v>
      </c>
      <c r="K11" s="97">
        <f>+Control!$D49*Control!H58</f>
        <v>0</v>
      </c>
      <c r="L11" s="97">
        <f>+Control!$D49*Control!I58</f>
        <v>0</v>
      </c>
      <c r="M11" s="97">
        <f>+Control!$D49*Control!J58</f>
        <v>0</v>
      </c>
      <c r="N11" s="97">
        <f>+Control!$D49*Control!K58</f>
        <v>0</v>
      </c>
      <c r="O11" s="97">
        <f>+Control!$D49*Control!L58</f>
        <v>0</v>
      </c>
      <c r="P11" s="97">
        <f>+Control!$D49*Control!M58</f>
        <v>0</v>
      </c>
      <c r="Q11" s="97">
        <f>+Control!$D49*Control!N58</f>
        <v>0</v>
      </c>
      <c r="R11" s="97">
        <f>+Control!$D49*Control!O58</f>
        <v>0</v>
      </c>
      <c r="S11" s="97">
        <f>+Control!$D49*Control!P58</f>
        <v>0</v>
      </c>
      <c r="T11" s="97">
        <f>+Control!$D49*Control!Q58</f>
        <v>0</v>
      </c>
      <c r="U11" s="97">
        <f>+Control!$D49*Control!R58</f>
        <v>0</v>
      </c>
      <c r="V11" s="97">
        <f>+Control!$D49*Control!S58</f>
        <v>0</v>
      </c>
      <c r="W11" s="97">
        <f>+Control!$D49*Control!T58</f>
        <v>0</v>
      </c>
      <c r="X11" s="97">
        <f>+Control!$D49*Control!U58</f>
        <v>0</v>
      </c>
      <c r="Y11" s="97">
        <f>+Control!$D49*Control!V58</f>
        <v>0</v>
      </c>
      <c r="Z11" s="97">
        <f>+Control!$D49*Control!W58</f>
        <v>0</v>
      </c>
    </row>
    <row r="12" spans="1:26">
      <c r="B12"/>
      <c r="C12" s="30" t="s">
        <v>52</v>
      </c>
      <c r="D12" s="30"/>
      <c r="E12" s="155">
        <f>SUM(G12:Z12)</f>
        <v>5</v>
      </c>
      <c r="F12" s="150"/>
      <c r="G12" s="97">
        <f>+Control!$D50*Control!D59</f>
        <v>0</v>
      </c>
      <c r="H12" s="97">
        <f>+Control!$D50*Control!E59</f>
        <v>0</v>
      </c>
      <c r="I12" s="97">
        <f>+Control!$D50*Control!F59</f>
        <v>0</v>
      </c>
      <c r="J12" s="97">
        <f>+Control!$D50*Control!G59</f>
        <v>0</v>
      </c>
      <c r="K12" s="97">
        <f>+Control!$D50*Control!H59</f>
        <v>0</v>
      </c>
      <c r="L12" s="97">
        <f>+Control!$D50*Control!I59</f>
        <v>0</v>
      </c>
      <c r="M12" s="97">
        <f>+Control!$D50*Control!J59</f>
        <v>0</v>
      </c>
      <c r="N12" s="97">
        <f>+Control!$D50*Control!K59</f>
        <v>0</v>
      </c>
      <c r="O12" s="97">
        <f>+Control!$D50*Control!L59</f>
        <v>0</v>
      </c>
      <c r="P12" s="97">
        <f>+Control!$D50*Control!M59</f>
        <v>0</v>
      </c>
      <c r="Q12" s="97">
        <f>+Control!$D50*Control!N59</f>
        <v>0.5</v>
      </c>
      <c r="R12" s="97">
        <f>+Control!$D50*Control!O59</f>
        <v>0.5</v>
      </c>
      <c r="S12" s="97">
        <f>+Control!$D50*Control!P59</f>
        <v>0.5</v>
      </c>
      <c r="T12" s="97">
        <f>+Control!$D50*Control!Q59</f>
        <v>0.5</v>
      </c>
      <c r="U12" s="97">
        <f>+Control!$D50*Control!R59</f>
        <v>0.5</v>
      </c>
      <c r="V12" s="97">
        <f>+Control!$D50*Control!S59</f>
        <v>0.5</v>
      </c>
      <c r="W12" s="97">
        <f>+Control!$D50*Control!T59</f>
        <v>0.5</v>
      </c>
      <c r="X12" s="97">
        <f>+Control!$D50*Control!U59</f>
        <v>0.5</v>
      </c>
      <c r="Y12" s="97">
        <f>+Control!$D50*Control!V59</f>
        <v>0.5</v>
      </c>
      <c r="Z12" s="97">
        <f>+Control!$D50*Control!W59</f>
        <v>0.5</v>
      </c>
    </row>
    <row r="13" spans="1:26">
      <c r="B13"/>
      <c r="C13" s="30" t="s">
        <v>53</v>
      </c>
      <c r="D13" s="30"/>
      <c r="E13" s="155">
        <f>SUM(G13:Z13)</f>
        <v>50</v>
      </c>
      <c r="F13" s="150"/>
      <c r="G13" s="97">
        <f>+Control!$D51*Control!D60</f>
        <v>0</v>
      </c>
      <c r="H13" s="97">
        <f>+Control!$D51*Control!E60</f>
        <v>0</v>
      </c>
      <c r="I13" s="97">
        <f>+Control!$D51*Control!F60</f>
        <v>0</v>
      </c>
      <c r="J13" s="97">
        <f>+Control!$D51*Control!G60</f>
        <v>0</v>
      </c>
      <c r="K13" s="97">
        <f>+Control!$D51*Control!H60</f>
        <v>0</v>
      </c>
      <c r="L13" s="97">
        <f>+Control!$D51*Control!I60</f>
        <v>0</v>
      </c>
      <c r="M13" s="97">
        <f>+Control!$D51*Control!J60</f>
        <v>0</v>
      </c>
      <c r="N13" s="97">
        <f>+Control!$D51*Control!K60</f>
        <v>0</v>
      </c>
      <c r="O13" s="97">
        <f>+Control!$D51*Control!L60</f>
        <v>0</v>
      </c>
      <c r="P13" s="97">
        <f>+Control!$D51*Control!M60</f>
        <v>0</v>
      </c>
      <c r="Q13" s="97">
        <f>+Control!$D51*Control!N60</f>
        <v>5</v>
      </c>
      <c r="R13" s="97">
        <f>+Control!$D51*Control!O60</f>
        <v>5</v>
      </c>
      <c r="S13" s="97">
        <f>+Control!$D51*Control!P60</f>
        <v>5</v>
      </c>
      <c r="T13" s="97">
        <f>+Control!$D51*Control!Q60</f>
        <v>5</v>
      </c>
      <c r="U13" s="97">
        <f>+Control!$D51*Control!R60</f>
        <v>5</v>
      </c>
      <c r="V13" s="97">
        <f>+Control!$D51*Control!S60</f>
        <v>5</v>
      </c>
      <c r="W13" s="97">
        <f>+Control!$D51*Control!T60</f>
        <v>5</v>
      </c>
      <c r="X13" s="97">
        <f>+Control!$D51*Control!U60</f>
        <v>5</v>
      </c>
      <c r="Y13" s="97">
        <f>+Control!$D51*Control!V60</f>
        <v>5</v>
      </c>
      <c r="Z13" s="97">
        <f>+Control!$D51*Control!W60</f>
        <v>5</v>
      </c>
    </row>
    <row r="14" spans="1:26">
      <c r="C14" s="45" t="s">
        <v>84</v>
      </c>
      <c r="D14" s="45"/>
      <c r="E14" s="208">
        <f>SUM(E8:E13)</f>
        <v>205</v>
      </c>
      <c r="F14" s="151"/>
      <c r="G14" s="82">
        <f t="shared" ref="G14:Z14" si="3">SUM(G8:G13)</f>
        <v>18</v>
      </c>
      <c r="H14" s="82">
        <f t="shared" si="3"/>
        <v>8</v>
      </c>
      <c r="I14" s="82">
        <f t="shared" si="3"/>
        <v>33</v>
      </c>
      <c r="J14" s="82">
        <f t="shared" si="3"/>
        <v>33</v>
      </c>
      <c r="K14" s="82">
        <f t="shared" si="3"/>
        <v>33</v>
      </c>
      <c r="L14" s="82">
        <f t="shared" si="3"/>
        <v>25</v>
      </c>
      <c r="M14" s="82">
        <f t="shared" si="3"/>
        <v>0</v>
      </c>
      <c r="N14" s="82">
        <f t="shared" si="3"/>
        <v>0</v>
      </c>
      <c r="O14" s="82">
        <f t="shared" si="3"/>
        <v>0</v>
      </c>
      <c r="P14" s="82">
        <f t="shared" si="3"/>
        <v>0</v>
      </c>
      <c r="Q14" s="82">
        <f t="shared" si="3"/>
        <v>5.5</v>
      </c>
      <c r="R14" s="82">
        <f t="shared" si="3"/>
        <v>5.5</v>
      </c>
      <c r="S14" s="82">
        <f t="shared" si="3"/>
        <v>5.5</v>
      </c>
      <c r="T14" s="82">
        <f t="shared" si="3"/>
        <v>5.5</v>
      </c>
      <c r="U14" s="82">
        <f t="shared" si="3"/>
        <v>5.5</v>
      </c>
      <c r="V14" s="82">
        <f t="shared" si="3"/>
        <v>5.5</v>
      </c>
      <c r="W14" s="82">
        <f t="shared" si="3"/>
        <v>5.5</v>
      </c>
      <c r="X14" s="82">
        <f t="shared" si="3"/>
        <v>5.5</v>
      </c>
      <c r="Y14" s="82">
        <f t="shared" si="3"/>
        <v>5.5</v>
      </c>
      <c r="Z14" s="82">
        <f t="shared" si="3"/>
        <v>5.5</v>
      </c>
    </row>
    <row r="16" spans="1:26">
      <c r="C16" s="93" t="s">
        <v>67</v>
      </c>
      <c r="D16" s="93"/>
      <c r="E16" s="111"/>
      <c r="F16" s="111"/>
    </row>
    <row r="17" spans="2:26">
      <c r="C17" s="156">
        <f>Control!$D$71</f>
        <v>0.35</v>
      </c>
      <c r="D17" s="98"/>
      <c r="E17" s="157" t="s">
        <v>85</v>
      </c>
      <c r="F17" s="112"/>
      <c r="I17" s="90"/>
    </row>
    <row r="18" spans="2:26" ht="5.0999999999999996" customHeight="1">
      <c r="C18" s="99"/>
      <c r="D18" s="99"/>
      <c r="E18" s="113"/>
      <c r="F18" s="113"/>
      <c r="I18" s="90"/>
    </row>
    <row r="19" spans="2:26">
      <c r="C19" s="30" t="s">
        <v>86</v>
      </c>
      <c r="D19" s="30"/>
      <c r="E19" s="159">
        <f>Control!F46</f>
        <v>1</v>
      </c>
      <c r="F19" s="114"/>
      <c r="G19" s="100">
        <f>IF(AND(G8&gt;0,H8=0),SUM($G$8:G8)*$C$17,0)*$E19</f>
        <v>1.75</v>
      </c>
      <c r="H19" s="100">
        <f>IF(AND(H8&gt;0,I8=0),SUM($G$8:H8)*$C$17,0)*$E19</f>
        <v>0</v>
      </c>
      <c r="I19" s="100">
        <f>IF(AND(I8&gt;0,J8=0),SUM($G$8:I8)*$C$17,0)*$E19</f>
        <v>0</v>
      </c>
      <c r="J19" s="100">
        <f>IF(AND(J8&gt;0,K8=0),SUM($G$8:J8)*$C$17,0)*$E19</f>
        <v>0</v>
      </c>
      <c r="K19" s="100">
        <f>IF(AND(K8&gt;0,L8=0),SUM($G$8:K8)*$C$17,0)*$E19</f>
        <v>0</v>
      </c>
      <c r="L19" s="100">
        <f>IF(AND(L8&gt;0,M8=0),SUM($G$8:L8)*$C$17,0)*$E19</f>
        <v>0</v>
      </c>
      <c r="M19" s="100">
        <f>IF(AND(M8&gt;0,N8=0),SUM($G$8:M8)*$C$17,0)*$E19</f>
        <v>0</v>
      </c>
      <c r="N19" s="100">
        <f>IF(AND(N8&gt;0,O8=0),SUM($G$8:N8)*$C$17,0)*$E19</f>
        <v>0</v>
      </c>
      <c r="O19" s="100">
        <f>IF(AND(O8&gt;0,P8=0),SUM($G$8:O8)*$C$17,0)*$E19</f>
        <v>0</v>
      </c>
      <c r="P19" s="100">
        <f>IF(AND(P8&gt;0,Q8=0),SUM($G$8:P8)*$C$17,0)*$E19</f>
        <v>0</v>
      </c>
      <c r="Q19" s="100">
        <f>IF(AND(Q8&gt;0,R8=0),SUM($G$8:Q8)*$C$17,0)*$E19</f>
        <v>0</v>
      </c>
      <c r="R19" s="100">
        <f>IF(AND(R8&gt;0,S8=0),SUM($G$8:R8)*$C$17,0)*$E19</f>
        <v>0</v>
      </c>
      <c r="S19" s="100">
        <f>IF(AND(S8&gt;0,T8=0),SUM($G$8:S8)*$C$17,0)*$E19</f>
        <v>0</v>
      </c>
      <c r="T19" s="100">
        <f>IF(AND(T8&gt;0,U8=0),SUM($G$8:T8)*$C$17,0)*$E19</f>
        <v>0</v>
      </c>
      <c r="U19" s="100">
        <f>IF(AND(U8&gt;0,V8=0),SUM($G$8:U8)*$C$17,0)*$E19</f>
        <v>0</v>
      </c>
      <c r="V19" s="100">
        <f>IF(AND(V8&gt;0,W8=0),SUM($G$8:V8)*$C$17,0)*$E19</f>
        <v>0</v>
      </c>
      <c r="W19" s="100">
        <f>IF(AND(W8&gt;0,X8=0),SUM($G$8:W8)*$C$17,0)*$E19</f>
        <v>0</v>
      </c>
      <c r="X19" s="100">
        <f>IF(AND(X8&gt;0,Y8=0),SUM($G$8:X8)*$C$17,0)*$E19</f>
        <v>0</v>
      </c>
      <c r="Y19" s="100">
        <f>IF(AND(Y8&gt;0,Z8=0),SUM($G$8:Y8)*$C$17,0)*$E19</f>
        <v>0</v>
      </c>
      <c r="Z19" s="100">
        <f>IF(AND(Z8&gt;0,AA8=0),SUM($G$8:Z8)*$C$17,0)*$E19</f>
        <v>0</v>
      </c>
    </row>
    <row r="20" spans="2:26">
      <c r="C20" s="30" t="s">
        <v>87</v>
      </c>
      <c r="D20" s="30"/>
      <c r="E20" s="159">
        <f>Control!F47</f>
        <v>1</v>
      </c>
      <c r="F20" s="114"/>
      <c r="G20" s="100">
        <f>IF(AND(G9&gt;0,H9=0),SUM($G$9:G9)*$C$17,0)*$E20</f>
        <v>0</v>
      </c>
      <c r="H20" s="100">
        <f>IF(AND(H9&gt;0,I9=0),SUM($G$9:H9)*$C$17,0)*$E20</f>
        <v>0</v>
      </c>
      <c r="I20" s="100">
        <f>IF(AND(I9&gt;0,J9=0),SUM($G$9:I9)*$C$17,0)*$E20</f>
        <v>0</v>
      </c>
      <c r="J20" s="100">
        <f>IF(AND(J9&gt;0,K9=0),SUM($G$9:J9)*$C$17,0)*$E20</f>
        <v>0</v>
      </c>
      <c r="K20" s="100">
        <f>IF(AND(K9&gt;0,L9=0),SUM($G$9:K9)*$C$17,0)*$E20</f>
        <v>14</v>
      </c>
      <c r="L20" s="100">
        <f>IF(AND(L9&gt;0,M9=0),SUM($G$9:L9)*$C$17,0)*$E20</f>
        <v>0</v>
      </c>
      <c r="M20" s="100">
        <f>IF(AND(M9&gt;0,N9=0),SUM($G$9:M9)*$C$17,0)*$E20</f>
        <v>0</v>
      </c>
      <c r="N20" s="100">
        <f>IF(AND(N9&gt;0,O9=0),SUM($G$9:N9)*$C$17,0)*$E20</f>
        <v>0</v>
      </c>
      <c r="O20" s="100">
        <f>IF(AND(O9&gt;0,P9=0),SUM($G$9:O9)*$C$17,0)*$E20</f>
        <v>0</v>
      </c>
      <c r="P20" s="100">
        <f>IF(AND(P9&gt;0,Q9=0),SUM($G$9:P9)*$C$17,0)*$E20</f>
        <v>0</v>
      </c>
      <c r="Q20" s="100">
        <f>IF(AND(Q9&gt;0,R9=0),SUM($G$9:Q9)*$C$17,0)*$E20</f>
        <v>0</v>
      </c>
      <c r="R20" s="100">
        <f>IF(AND(R9&gt;0,S9=0),SUM($G$9:R9)*$C$17,0)*$E20</f>
        <v>0</v>
      </c>
      <c r="S20" s="100">
        <f>IF(AND(S9&gt;0,T9=0),SUM($G$9:S9)*$C$17,0)*$E20</f>
        <v>0</v>
      </c>
      <c r="T20" s="100">
        <f>IF(AND(T9&gt;0,U9=0),SUM($G$9:T9)*$C$17,0)*$E20</f>
        <v>0</v>
      </c>
      <c r="U20" s="100">
        <f>IF(AND(U9&gt;0,V9=0),SUM($G$9:U9)*$C$17,0)*$E20</f>
        <v>0</v>
      </c>
      <c r="V20" s="100">
        <f>IF(AND(V9&gt;0,W9=0),SUM($G$9:V9)*$C$17,0)*$E20</f>
        <v>0</v>
      </c>
      <c r="W20" s="100">
        <f>IF(AND(W9&gt;0,X9=0),SUM($G$9:W9)*$C$17,0)*$E20</f>
        <v>0</v>
      </c>
      <c r="X20" s="100">
        <f>IF(AND(X9&gt;0,Y9=0),SUM($G$9:X9)*$C$17,0)*$E20</f>
        <v>0</v>
      </c>
      <c r="Y20" s="100">
        <f>IF(AND(Y9&gt;0,Z9=0),SUM($G$9:Y9)*$C$17,0)*$E20</f>
        <v>0</v>
      </c>
      <c r="Z20" s="100">
        <f>IF(AND(Z9&gt;0,AA9=0),SUM($G$9:Z9)*$C$17,0)*$E20</f>
        <v>0</v>
      </c>
    </row>
    <row r="21" spans="2:26">
      <c r="C21" s="30" t="s">
        <v>88</v>
      </c>
      <c r="D21" s="30"/>
      <c r="E21" s="159">
        <f>Control!F48</f>
        <v>1</v>
      </c>
      <c r="F21" s="114"/>
      <c r="G21" s="51">
        <f t="shared" ref="G21:G24" si="4">G10*$C$17*$E21</f>
        <v>0</v>
      </c>
      <c r="H21" s="51">
        <f t="shared" ref="H21:Z21" si="5">H10*$C$17*$E21</f>
        <v>0</v>
      </c>
      <c r="I21" s="51">
        <f t="shared" si="5"/>
        <v>8.75</v>
      </c>
      <c r="J21" s="51">
        <f t="shared" si="5"/>
        <v>8.75</v>
      </c>
      <c r="K21" s="51">
        <f t="shared" si="5"/>
        <v>8.75</v>
      </c>
      <c r="L21" s="51">
        <f t="shared" si="5"/>
        <v>8.75</v>
      </c>
      <c r="M21" s="51">
        <f t="shared" si="5"/>
        <v>0</v>
      </c>
      <c r="N21" s="51">
        <f t="shared" si="5"/>
        <v>0</v>
      </c>
      <c r="O21" s="51">
        <f t="shared" si="5"/>
        <v>0</v>
      </c>
      <c r="P21" s="51">
        <f t="shared" si="5"/>
        <v>0</v>
      </c>
      <c r="Q21" s="51">
        <f t="shared" si="5"/>
        <v>0</v>
      </c>
      <c r="R21" s="51">
        <f t="shared" si="5"/>
        <v>0</v>
      </c>
      <c r="S21" s="51">
        <f t="shared" si="5"/>
        <v>0</v>
      </c>
      <c r="T21" s="51">
        <f t="shared" si="5"/>
        <v>0</v>
      </c>
      <c r="U21" s="51">
        <f t="shared" si="5"/>
        <v>0</v>
      </c>
      <c r="V21" s="51">
        <f t="shared" si="5"/>
        <v>0</v>
      </c>
      <c r="W21" s="51">
        <f t="shared" si="5"/>
        <v>0</v>
      </c>
      <c r="X21" s="51">
        <f t="shared" si="5"/>
        <v>0</v>
      </c>
      <c r="Y21" s="51">
        <f t="shared" si="5"/>
        <v>0</v>
      </c>
      <c r="Z21" s="51">
        <f t="shared" si="5"/>
        <v>0</v>
      </c>
    </row>
    <row r="22" spans="2:26">
      <c r="C22" s="30" t="s">
        <v>89</v>
      </c>
      <c r="D22" s="30"/>
      <c r="E22" s="159">
        <f>Control!F49</f>
        <v>1</v>
      </c>
      <c r="F22" s="114"/>
      <c r="G22" s="51">
        <f t="shared" si="4"/>
        <v>1.75</v>
      </c>
      <c r="H22" s="51">
        <f t="shared" ref="H22:Z22" si="6">H11*$C$17*$E22</f>
        <v>0</v>
      </c>
      <c r="I22" s="51">
        <f t="shared" si="6"/>
        <v>0</v>
      </c>
      <c r="J22" s="51">
        <f t="shared" si="6"/>
        <v>0</v>
      </c>
      <c r="K22" s="51">
        <f t="shared" si="6"/>
        <v>0</v>
      </c>
      <c r="L22" s="51">
        <f t="shared" si="6"/>
        <v>0</v>
      </c>
      <c r="M22" s="51">
        <f t="shared" si="6"/>
        <v>0</v>
      </c>
      <c r="N22" s="51">
        <f t="shared" si="6"/>
        <v>0</v>
      </c>
      <c r="O22" s="51">
        <f t="shared" si="6"/>
        <v>0</v>
      </c>
      <c r="P22" s="51">
        <f t="shared" si="6"/>
        <v>0</v>
      </c>
      <c r="Q22" s="51">
        <f t="shared" si="6"/>
        <v>0</v>
      </c>
      <c r="R22" s="51">
        <f t="shared" si="6"/>
        <v>0</v>
      </c>
      <c r="S22" s="51">
        <f t="shared" si="6"/>
        <v>0</v>
      </c>
      <c r="T22" s="51">
        <f t="shared" si="6"/>
        <v>0</v>
      </c>
      <c r="U22" s="51">
        <f t="shared" si="6"/>
        <v>0</v>
      </c>
      <c r="V22" s="51">
        <f t="shared" si="6"/>
        <v>0</v>
      </c>
      <c r="W22" s="51">
        <f t="shared" si="6"/>
        <v>0</v>
      </c>
      <c r="X22" s="51">
        <f t="shared" si="6"/>
        <v>0</v>
      </c>
      <c r="Y22" s="51">
        <f t="shared" si="6"/>
        <v>0</v>
      </c>
      <c r="Z22" s="51">
        <f t="shared" si="6"/>
        <v>0</v>
      </c>
    </row>
    <row r="23" spans="2:26" ht="15" customHeight="1">
      <c r="B23"/>
      <c r="C23" s="30" t="s">
        <v>90</v>
      </c>
      <c r="D23" s="30"/>
      <c r="E23" s="159">
        <f>Control!F50</f>
        <v>1</v>
      </c>
      <c r="F23" s="114"/>
      <c r="G23" s="51">
        <f t="shared" si="4"/>
        <v>0</v>
      </c>
      <c r="H23" s="51">
        <f t="shared" ref="H23:Z23" si="7">H12*$C$17*$E23</f>
        <v>0</v>
      </c>
      <c r="I23" s="51">
        <f t="shared" si="7"/>
        <v>0</v>
      </c>
      <c r="J23" s="51">
        <f t="shared" si="7"/>
        <v>0</v>
      </c>
      <c r="K23" s="51">
        <f t="shared" si="7"/>
        <v>0</v>
      </c>
      <c r="L23" s="51">
        <f t="shared" si="7"/>
        <v>0</v>
      </c>
      <c r="M23" s="51">
        <f t="shared" si="7"/>
        <v>0</v>
      </c>
      <c r="N23" s="51">
        <f t="shared" si="7"/>
        <v>0</v>
      </c>
      <c r="O23" s="51">
        <f t="shared" si="7"/>
        <v>0</v>
      </c>
      <c r="P23" s="51">
        <f t="shared" si="7"/>
        <v>0</v>
      </c>
      <c r="Q23" s="51">
        <f t="shared" si="7"/>
        <v>0.17499999999999999</v>
      </c>
      <c r="R23" s="51">
        <f t="shared" si="7"/>
        <v>0.17499999999999999</v>
      </c>
      <c r="S23" s="51">
        <f t="shared" si="7"/>
        <v>0.17499999999999999</v>
      </c>
      <c r="T23" s="51">
        <f t="shared" si="7"/>
        <v>0.17499999999999999</v>
      </c>
      <c r="U23" s="51">
        <f t="shared" si="7"/>
        <v>0.17499999999999999</v>
      </c>
      <c r="V23" s="51">
        <f t="shared" si="7"/>
        <v>0.17499999999999999</v>
      </c>
      <c r="W23" s="51">
        <f t="shared" si="7"/>
        <v>0.17499999999999999</v>
      </c>
      <c r="X23" s="51">
        <f t="shared" si="7"/>
        <v>0.17499999999999999</v>
      </c>
      <c r="Y23" s="51">
        <f t="shared" si="7"/>
        <v>0.17499999999999999</v>
      </c>
      <c r="Z23" s="51">
        <f t="shared" si="7"/>
        <v>0.17499999999999999</v>
      </c>
    </row>
    <row r="24" spans="2:26">
      <c r="B24"/>
      <c r="C24" s="30" t="s">
        <v>91</v>
      </c>
      <c r="D24" s="30"/>
      <c r="E24" s="159">
        <f>Control!F51</f>
        <v>1</v>
      </c>
      <c r="F24" s="114"/>
      <c r="G24" s="51">
        <f t="shared" si="4"/>
        <v>0</v>
      </c>
      <c r="H24" s="51">
        <f t="shared" ref="H24:Z24" si="8">H13*$C$17*$E24</f>
        <v>0</v>
      </c>
      <c r="I24" s="51">
        <f t="shared" si="8"/>
        <v>0</v>
      </c>
      <c r="J24" s="51">
        <f t="shared" si="8"/>
        <v>0</v>
      </c>
      <c r="K24" s="51">
        <f t="shared" si="8"/>
        <v>0</v>
      </c>
      <c r="L24" s="51">
        <f t="shared" si="8"/>
        <v>0</v>
      </c>
      <c r="M24" s="51">
        <f t="shared" si="8"/>
        <v>0</v>
      </c>
      <c r="N24" s="51">
        <f t="shared" si="8"/>
        <v>0</v>
      </c>
      <c r="O24" s="51">
        <f t="shared" si="8"/>
        <v>0</v>
      </c>
      <c r="P24" s="51">
        <f t="shared" si="8"/>
        <v>0</v>
      </c>
      <c r="Q24" s="51">
        <f t="shared" si="8"/>
        <v>1.75</v>
      </c>
      <c r="R24" s="51">
        <f t="shared" si="8"/>
        <v>1.75</v>
      </c>
      <c r="S24" s="51">
        <f t="shared" si="8"/>
        <v>1.75</v>
      </c>
      <c r="T24" s="51">
        <f t="shared" si="8"/>
        <v>1.75</v>
      </c>
      <c r="U24" s="51">
        <f t="shared" si="8"/>
        <v>1.75</v>
      </c>
      <c r="V24" s="51">
        <f t="shared" si="8"/>
        <v>1.75</v>
      </c>
      <c r="W24" s="51">
        <f t="shared" si="8"/>
        <v>1.75</v>
      </c>
      <c r="X24" s="51">
        <f t="shared" si="8"/>
        <v>1.75</v>
      </c>
      <c r="Y24" s="51">
        <f t="shared" si="8"/>
        <v>1.75</v>
      </c>
      <c r="Z24" s="51">
        <f t="shared" si="8"/>
        <v>1.75</v>
      </c>
    </row>
    <row r="25" spans="2:26">
      <c r="B25" s="110"/>
      <c r="C25" s="115" t="s">
        <v>92</v>
      </c>
      <c r="D25" s="45"/>
      <c r="E25" s="115"/>
      <c r="F25" s="115"/>
      <c r="G25" s="82">
        <f t="shared" ref="G25:Z25" si="9">SUM(G19:G24)</f>
        <v>3.5</v>
      </c>
      <c r="H25" s="82">
        <f t="shared" si="9"/>
        <v>0</v>
      </c>
      <c r="I25" s="82">
        <f t="shared" si="9"/>
        <v>8.75</v>
      </c>
      <c r="J25" s="82">
        <f t="shared" si="9"/>
        <v>8.75</v>
      </c>
      <c r="K25" s="82">
        <f t="shared" si="9"/>
        <v>22.75</v>
      </c>
      <c r="L25" s="82">
        <f t="shared" si="9"/>
        <v>8.75</v>
      </c>
      <c r="M25" s="82">
        <f t="shared" si="9"/>
        <v>0</v>
      </c>
      <c r="N25" s="82">
        <f t="shared" si="9"/>
        <v>0</v>
      </c>
      <c r="O25" s="82">
        <f t="shared" si="9"/>
        <v>0</v>
      </c>
      <c r="P25" s="82">
        <f t="shared" si="9"/>
        <v>0</v>
      </c>
      <c r="Q25" s="82">
        <f t="shared" si="9"/>
        <v>1.925</v>
      </c>
      <c r="R25" s="82">
        <f t="shared" si="9"/>
        <v>1.925</v>
      </c>
      <c r="S25" s="82">
        <f t="shared" si="9"/>
        <v>1.925</v>
      </c>
      <c r="T25" s="82">
        <f t="shared" si="9"/>
        <v>1.925</v>
      </c>
      <c r="U25" s="82">
        <f t="shared" si="9"/>
        <v>1.925</v>
      </c>
      <c r="V25" s="82">
        <f t="shared" si="9"/>
        <v>1.925</v>
      </c>
      <c r="W25" s="82">
        <f t="shared" si="9"/>
        <v>1.925</v>
      </c>
      <c r="X25" s="82">
        <f t="shared" si="9"/>
        <v>1.925</v>
      </c>
      <c r="Y25" s="82">
        <f t="shared" si="9"/>
        <v>1.925</v>
      </c>
      <c r="Z25" s="82">
        <f t="shared" si="9"/>
        <v>1.925</v>
      </c>
    </row>
    <row r="26" spans="2:26" s="101" customFormat="1">
      <c r="B26" s="116"/>
      <c r="C26" s="116" t="s">
        <v>93</v>
      </c>
      <c r="E26" s="116"/>
      <c r="F26" s="116"/>
      <c r="G26" s="102"/>
      <c r="H26" s="103">
        <f>G25</f>
        <v>3.5</v>
      </c>
      <c r="I26" s="103">
        <f t="shared" ref="I26:Z26" si="10">H25</f>
        <v>0</v>
      </c>
      <c r="J26" s="103">
        <f t="shared" si="10"/>
        <v>8.75</v>
      </c>
      <c r="K26" s="103">
        <f t="shared" si="10"/>
        <v>8.75</v>
      </c>
      <c r="L26" s="103">
        <f t="shared" si="10"/>
        <v>22.75</v>
      </c>
      <c r="M26" s="103">
        <f t="shared" si="10"/>
        <v>8.75</v>
      </c>
      <c r="N26" s="103">
        <f t="shared" si="10"/>
        <v>0</v>
      </c>
      <c r="O26" s="103">
        <f t="shared" si="10"/>
        <v>0</v>
      </c>
      <c r="P26" s="103">
        <f t="shared" si="10"/>
        <v>0</v>
      </c>
      <c r="Q26" s="103">
        <f t="shared" si="10"/>
        <v>0</v>
      </c>
      <c r="R26" s="103">
        <f t="shared" si="10"/>
        <v>1.925</v>
      </c>
      <c r="S26" s="103">
        <f t="shared" si="10"/>
        <v>1.925</v>
      </c>
      <c r="T26" s="103">
        <f t="shared" si="10"/>
        <v>1.925</v>
      </c>
      <c r="U26" s="103">
        <f t="shared" si="10"/>
        <v>1.925</v>
      </c>
      <c r="V26" s="103">
        <f t="shared" si="10"/>
        <v>1.925</v>
      </c>
      <c r="W26" s="103">
        <f t="shared" si="10"/>
        <v>1.925</v>
      </c>
      <c r="X26" s="103">
        <f t="shared" si="10"/>
        <v>1.925</v>
      </c>
      <c r="Y26" s="103">
        <f t="shared" si="10"/>
        <v>1.925</v>
      </c>
      <c r="Z26" s="103">
        <f t="shared" si="10"/>
        <v>1.925</v>
      </c>
    </row>
    <row r="27" spans="2:26">
      <c r="C27" s="110"/>
    </row>
    <row r="28" spans="2:26">
      <c r="C28" s="93" t="s">
        <v>94</v>
      </c>
      <c r="D28" s="93"/>
      <c r="E28" s="111"/>
      <c r="F28" s="111"/>
      <c r="G28" s="90"/>
    </row>
    <row r="29" spans="2:26">
      <c r="C29" s="30" t="s">
        <v>95</v>
      </c>
      <c r="D29" s="30"/>
      <c r="E29" s="114"/>
      <c r="F29" s="114"/>
      <c r="G29" s="100">
        <f>IF(AND(G8&gt;0,H8=0),SUM($G$8:G8)-SUM($G$19:G19),0)</f>
        <v>3.25</v>
      </c>
      <c r="H29" s="100">
        <f>IF(AND(H8&gt;0,I8=0),SUM($G$8:H8)-SUM($G$19:H19),0)</f>
        <v>0</v>
      </c>
      <c r="I29" s="100">
        <f>IF(AND(I8&gt;0,J8=0),SUM($G$8:I8)-SUM($G$19:I19),0)</f>
        <v>0</v>
      </c>
      <c r="J29" s="100">
        <f>IF(AND(J8&gt;0,K8=0),SUM($G$8:J8)-SUM($G$19:J19),0)</f>
        <v>0</v>
      </c>
      <c r="K29" s="100">
        <f>IF(AND(K8&gt;0,L8=0),SUM($G$8:K8)-SUM($G$19:K19),0)</f>
        <v>0</v>
      </c>
      <c r="L29" s="100">
        <f>IF(AND(L8&gt;0,M8=0),SUM($G$8:L8)-SUM($G$19:L19),0)</f>
        <v>0</v>
      </c>
      <c r="M29" s="100">
        <f>IF(AND(M8&gt;0,N8=0),SUM($G$8:M8)-SUM($G$19:M19),0)</f>
        <v>0</v>
      </c>
      <c r="N29" s="100">
        <f>IF(AND(N8&gt;0,O8=0),SUM($G$8:N8)-SUM($G$19:N19),0)</f>
        <v>0</v>
      </c>
      <c r="O29" s="100">
        <f>IF(AND(O8&gt;0,P8=0),SUM($G$8:O8)-SUM($G$19:O19),0)</f>
        <v>0</v>
      </c>
      <c r="P29" s="100">
        <f>IF(AND(P8&gt;0,Q8=0),SUM($G$8:P8)-SUM($G$19:P19),0)</f>
        <v>0</v>
      </c>
      <c r="Q29" s="100">
        <f>IF(AND(Q8&gt;0,R8=0),SUM($G$8:Q8)-SUM($G$19:Q19),0)</f>
        <v>0</v>
      </c>
      <c r="R29" s="100">
        <f>IF(AND(R8&gt;0,S8=0),SUM($G$8:R8)-SUM($G$19:R19),0)</f>
        <v>0</v>
      </c>
      <c r="S29" s="100">
        <f>IF(AND(S8&gt;0,T8=0),SUM($G$8:S8)-SUM($G$19:S19),0)</f>
        <v>0</v>
      </c>
      <c r="T29" s="100">
        <f>IF(AND(T8&gt;0,U8=0),SUM($G$8:T8)-SUM($G$19:T19),0)</f>
        <v>0</v>
      </c>
      <c r="U29" s="100">
        <f>IF(AND(U8&gt;0,V8=0),SUM($G$8:U8)-SUM($G$19:U19),0)</f>
        <v>0</v>
      </c>
      <c r="V29" s="100">
        <f>IF(AND(V8&gt;0,W8=0),SUM($G$8:V8)-SUM($G$19:V19),0)</f>
        <v>0</v>
      </c>
      <c r="W29" s="100">
        <f>IF(AND(W8&gt;0,X8=0),SUM($G$8:W8)-SUM($G$19:W19),0)</f>
        <v>0</v>
      </c>
      <c r="X29" s="100">
        <f>IF(AND(X8&gt;0,Y8=0),SUM($G$8:X8)-SUM($G$19:X19),0)</f>
        <v>0</v>
      </c>
      <c r="Y29" s="100">
        <f>IF(AND(Y8&gt;0,Z8=0),SUM($G$8:Y8)-SUM($G$19:Y19),0)</f>
        <v>0</v>
      </c>
      <c r="Z29" s="100">
        <f>IF(AND(Z8&gt;0,AA8=0),SUM($G$8:Z8)-SUM($G$19:Z19),0)</f>
        <v>0</v>
      </c>
    </row>
    <row r="30" spans="2:26">
      <c r="C30" s="30" t="s">
        <v>96</v>
      </c>
      <c r="D30" s="30"/>
      <c r="E30" s="114"/>
      <c r="F30" s="114"/>
      <c r="G30" s="100">
        <f>IF(AND(G9&gt;0,H9=0),SUM($G$9:G9)-SUM($G$20:G20),0)</f>
        <v>0</v>
      </c>
      <c r="H30" s="100">
        <f>IF(AND(H9&gt;0,I9=0),SUM($G$9:H9)-SUM($G$20:H20),0)</f>
        <v>0</v>
      </c>
      <c r="I30" s="100">
        <f>IF(AND(I9&gt;0,J9=0),SUM($G$9:I9)-SUM($G$20:I20),0)</f>
        <v>0</v>
      </c>
      <c r="J30" s="100">
        <f>IF(AND(J9&gt;0,K9=0),SUM($G$9:J9)-SUM($G$20:J20),0)</f>
        <v>0</v>
      </c>
      <c r="K30" s="100">
        <f>IF(AND(K9&gt;0,L9=0),SUM($G$9:K9)-SUM($G$20:K20),0)</f>
        <v>26</v>
      </c>
      <c r="L30" s="100">
        <f>IF(AND(L9&gt;0,M9=0),SUM($G$9:L9)-SUM($G$20:L20),0)</f>
        <v>0</v>
      </c>
      <c r="M30" s="100">
        <f>IF(AND(M9&gt;0,N9=0),SUM($G$9:M9)-SUM($G$20:M20),0)</f>
        <v>0</v>
      </c>
      <c r="N30" s="100">
        <f>IF(AND(N9&gt;0,O9=0),SUM($G$9:N9)-SUM($G$20:N20),0)</f>
        <v>0</v>
      </c>
      <c r="O30" s="100">
        <f>IF(AND(O9&gt;0,P9=0),SUM($G$9:O9)-SUM($G$20:O20),0)</f>
        <v>0</v>
      </c>
      <c r="P30" s="100">
        <f>IF(AND(P9&gt;0,Q9=0),SUM($G$9:P9)-SUM($G$20:P20),0)</f>
        <v>0</v>
      </c>
      <c r="Q30" s="100">
        <f>IF(AND(Q9&gt;0,R9=0),SUM($G$9:Q9)-SUM($G$20:Q20),0)</f>
        <v>0</v>
      </c>
      <c r="R30" s="100">
        <f>IF(AND(R9&gt;0,S9=0),SUM($G$9:R9)-SUM($G$20:R20),0)</f>
        <v>0</v>
      </c>
      <c r="S30" s="100">
        <f>IF(AND(S9&gt;0,T9=0),SUM($G$9:S9)-SUM($G$20:S20),0)</f>
        <v>0</v>
      </c>
      <c r="T30" s="100">
        <f>IF(AND(T9&gt;0,U9=0),SUM($G$9:T9)-SUM($G$20:T20),0)</f>
        <v>0</v>
      </c>
      <c r="U30" s="100">
        <f>IF(AND(U9&gt;0,V9=0),SUM($G$9:U9)-SUM($G$20:U20),0)</f>
        <v>0</v>
      </c>
      <c r="V30" s="100">
        <f>IF(AND(V9&gt;0,W9=0),SUM($G$9:V9)-SUM($G$20:V20),0)</f>
        <v>0</v>
      </c>
      <c r="W30" s="100">
        <f>IF(AND(W9&gt;0,X9=0),SUM($G$9:W9)-SUM($G$20:W20),0)</f>
        <v>0</v>
      </c>
      <c r="X30" s="100">
        <f>IF(AND(X9&gt;0,Y9=0),SUM($G$9:X9)-SUM($G$20:X20),0)</f>
        <v>0</v>
      </c>
      <c r="Y30" s="100">
        <f>IF(AND(Y9&gt;0,Z9=0),SUM($G$9:Y9)-SUM($G$20:Y20),0)</f>
        <v>0</v>
      </c>
      <c r="Z30" s="100">
        <f>IF(AND(Z9&gt;0,AA9=0),SUM($G$9:Z9)-SUM($G$20:Z20),0)</f>
        <v>0</v>
      </c>
    </row>
    <row r="31" spans="2:26">
      <c r="C31" s="30" t="s">
        <v>97</v>
      </c>
      <c r="D31" s="30"/>
      <c r="E31" s="114"/>
      <c r="F31" s="114"/>
      <c r="G31" s="51">
        <f t="shared" ref="G31:G34" si="11">G10-G21</f>
        <v>0</v>
      </c>
      <c r="H31" s="51">
        <f t="shared" ref="H31:Z31" si="12">H10-H21</f>
        <v>0</v>
      </c>
      <c r="I31" s="51">
        <f t="shared" si="12"/>
        <v>16.25</v>
      </c>
      <c r="J31" s="51">
        <f t="shared" si="12"/>
        <v>16.25</v>
      </c>
      <c r="K31" s="51">
        <f t="shared" si="12"/>
        <v>16.25</v>
      </c>
      <c r="L31" s="51">
        <f t="shared" si="12"/>
        <v>16.25</v>
      </c>
      <c r="M31" s="51">
        <f t="shared" si="12"/>
        <v>0</v>
      </c>
      <c r="N31" s="51">
        <f t="shared" si="12"/>
        <v>0</v>
      </c>
      <c r="O31" s="51">
        <f t="shared" si="12"/>
        <v>0</v>
      </c>
      <c r="P31" s="51">
        <f t="shared" si="12"/>
        <v>0</v>
      </c>
      <c r="Q31" s="51">
        <f t="shared" si="12"/>
        <v>0</v>
      </c>
      <c r="R31" s="51">
        <f t="shared" si="12"/>
        <v>0</v>
      </c>
      <c r="S31" s="51">
        <f t="shared" si="12"/>
        <v>0</v>
      </c>
      <c r="T31" s="51">
        <f t="shared" si="12"/>
        <v>0</v>
      </c>
      <c r="U31" s="51">
        <f t="shared" si="12"/>
        <v>0</v>
      </c>
      <c r="V31" s="51">
        <f t="shared" si="12"/>
        <v>0</v>
      </c>
      <c r="W31" s="51">
        <f t="shared" si="12"/>
        <v>0</v>
      </c>
      <c r="X31" s="51">
        <f t="shared" si="12"/>
        <v>0</v>
      </c>
      <c r="Y31" s="51">
        <f t="shared" si="12"/>
        <v>0</v>
      </c>
      <c r="Z31" s="51">
        <f t="shared" si="12"/>
        <v>0</v>
      </c>
    </row>
    <row r="32" spans="2:26">
      <c r="C32" s="30" t="s">
        <v>98</v>
      </c>
      <c r="D32" s="30"/>
      <c r="E32" s="114"/>
      <c r="F32" s="114"/>
      <c r="G32" s="51">
        <f t="shared" si="11"/>
        <v>3.25</v>
      </c>
      <c r="H32" s="51">
        <f t="shared" ref="H32:Z32" si="13">H11-H22</f>
        <v>0</v>
      </c>
      <c r="I32" s="51">
        <f t="shared" si="13"/>
        <v>0</v>
      </c>
      <c r="J32" s="51">
        <f t="shared" si="13"/>
        <v>0</v>
      </c>
      <c r="K32" s="51">
        <f t="shared" si="13"/>
        <v>0</v>
      </c>
      <c r="L32" s="51">
        <f t="shared" si="13"/>
        <v>0</v>
      </c>
      <c r="M32" s="51">
        <f t="shared" si="13"/>
        <v>0</v>
      </c>
      <c r="N32" s="51">
        <f t="shared" si="13"/>
        <v>0</v>
      </c>
      <c r="O32" s="51">
        <f t="shared" si="13"/>
        <v>0</v>
      </c>
      <c r="P32" s="51">
        <f t="shared" si="13"/>
        <v>0</v>
      </c>
      <c r="Q32" s="51">
        <f t="shared" si="13"/>
        <v>0</v>
      </c>
      <c r="R32" s="51">
        <f t="shared" si="13"/>
        <v>0</v>
      </c>
      <c r="S32" s="51">
        <f t="shared" si="13"/>
        <v>0</v>
      </c>
      <c r="T32" s="51">
        <f t="shared" si="13"/>
        <v>0</v>
      </c>
      <c r="U32" s="51">
        <f t="shared" si="13"/>
        <v>0</v>
      </c>
      <c r="V32" s="51">
        <f t="shared" si="13"/>
        <v>0</v>
      </c>
      <c r="W32" s="51">
        <f t="shared" si="13"/>
        <v>0</v>
      </c>
      <c r="X32" s="51">
        <f t="shared" si="13"/>
        <v>0</v>
      </c>
      <c r="Y32" s="51">
        <f t="shared" si="13"/>
        <v>0</v>
      </c>
      <c r="Z32" s="51">
        <f t="shared" si="13"/>
        <v>0</v>
      </c>
    </row>
    <row r="33" spans="1:26">
      <c r="C33" s="30" t="s">
        <v>99</v>
      </c>
      <c r="D33" s="30"/>
      <c r="E33" s="114"/>
      <c r="F33" s="114"/>
      <c r="G33" s="51">
        <f t="shared" si="11"/>
        <v>0</v>
      </c>
      <c r="H33" s="51">
        <f t="shared" ref="H33:Z33" si="14">H12-H23</f>
        <v>0</v>
      </c>
      <c r="I33" s="51">
        <f t="shared" si="14"/>
        <v>0</v>
      </c>
      <c r="J33" s="51">
        <f t="shared" si="14"/>
        <v>0</v>
      </c>
      <c r="K33" s="51">
        <f t="shared" si="14"/>
        <v>0</v>
      </c>
      <c r="L33" s="51">
        <f t="shared" si="14"/>
        <v>0</v>
      </c>
      <c r="M33" s="51">
        <f t="shared" si="14"/>
        <v>0</v>
      </c>
      <c r="N33" s="51">
        <f t="shared" si="14"/>
        <v>0</v>
      </c>
      <c r="O33" s="51">
        <f t="shared" si="14"/>
        <v>0</v>
      </c>
      <c r="P33" s="51">
        <f t="shared" si="14"/>
        <v>0</v>
      </c>
      <c r="Q33" s="51">
        <f t="shared" si="14"/>
        <v>0.32500000000000001</v>
      </c>
      <c r="R33" s="51">
        <f t="shared" si="14"/>
        <v>0.32500000000000001</v>
      </c>
      <c r="S33" s="51">
        <f t="shared" si="14"/>
        <v>0.32500000000000001</v>
      </c>
      <c r="T33" s="51">
        <f t="shared" si="14"/>
        <v>0.32500000000000001</v>
      </c>
      <c r="U33" s="51">
        <f t="shared" si="14"/>
        <v>0.32500000000000001</v>
      </c>
      <c r="V33" s="51">
        <f t="shared" si="14"/>
        <v>0.32500000000000001</v>
      </c>
      <c r="W33" s="51">
        <f t="shared" si="14"/>
        <v>0.32500000000000001</v>
      </c>
      <c r="X33" s="51">
        <f t="shared" si="14"/>
        <v>0.32500000000000001</v>
      </c>
      <c r="Y33" s="51">
        <f t="shared" si="14"/>
        <v>0.32500000000000001</v>
      </c>
      <c r="Z33" s="51">
        <f t="shared" si="14"/>
        <v>0.32500000000000001</v>
      </c>
    </row>
    <row r="34" spans="1:26">
      <c r="C34" s="30" t="s">
        <v>100</v>
      </c>
      <c r="D34" s="30"/>
      <c r="E34" s="114"/>
      <c r="F34" s="114"/>
      <c r="G34" s="51">
        <f t="shared" si="11"/>
        <v>0</v>
      </c>
      <c r="H34" s="51">
        <f t="shared" ref="H34:Z34" si="15">H13-H24</f>
        <v>0</v>
      </c>
      <c r="I34" s="51">
        <f t="shared" si="15"/>
        <v>0</v>
      </c>
      <c r="J34" s="51">
        <f t="shared" si="15"/>
        <v>0</v>
      </c>
      <c r="K34" s="51">
        <f t="shared" si="15"/>
        <v>0</v>
      </c>
      <c r="L34" s="51">
        <f t="shared" si="15"/>
        <v>0</v>
      </c>
      <c r="M34" s="51">
        <f t="shared" si="15"/>
        <v>0</v>
      </c>
      <c r="N34" s="51">
        <f t="shared" si="15"/>
        <v>0</v>
      </c>
      <c r="O34" s="51">
        <f t="shared" si="15"/>
        <v>0</v>
      </c>
      <c r="P34" s="51">
        <f t="shared" si="15"/>
        <v>0</v>
      </c>
      <c r="Q34" s="51">
        <f t="shared" si="15"/>
        <v>3.25</v>
      </c>
      <c r="R34" s="51">
        <f t="shared" si="15"/>
        <v>3.25</v>
      </c>
      <c r="S34" s="51">
        <f t="shared" si="15"/>
        <v>3.25</v>
      </c>
      <c r="T34" s="51">
        <f t="shared" si="15"/>
        <v>3.25</v>
      </c>
      <c r="U34" s="51">
        <f t="shared" si="15"/>
        <v>3.25</v>
      </c>
      <c r="V34" s="51">
        <f t="shared" si="15"/>
        <v>3.25</v>
      </c>
      <c r="W34" s="51">
        <f t="shared" si="15"/>
        <v>3.25</v>
      </c>
      <c r="X34" s="51">
        <f t="shared" si="15"/>
        <v>3.25</v>
      </c>
      <c r="Y34" s="51">
        <f t="shared" si="15"/>
        <v>3.25</v>
      </c>
      <c r="Z34" s="51">
        <f t="shared" si="15"/>
        <v>3.25</v>
      </c>
    </row>
    <row r="35" spans="1:26">
      <c r="C35" s="45" t="s">
        <v>101</v>
      </c>
      <c r="D35" s="45"/>
      <c r="E35" s="115"/>
      <c r="F35" s="115"/>
      <c r="G35" s="82">
        <f t="shared" ref="G35:Z35" si="16">SUM(G29:G34)</f>
        <v>6.5</v>
      </c>
      <c r="H35" s="82">
        <f t="shared" si="16"/>
        <v>0</v>
      </c>
      <c r="I35" s="82">
        <f t="shared" si="16"/>
        <v>16.25</v>
      </c>
      <c r="J35" s="82">
        <f t="shared" si="16"/>
        <v>16.25</v>
      </c>
      <c r="K35" s="82">
        <f t="shared" si="16"/>
        <v>42.25</v>
      </c>
      <c r="L35" s="82">
        <f t="shared" si="16"/>
        <v>16.25</v>
      </c>
      <c r="M35" s="82">
        <f t="shared" si="16"/>
        <v>0</v>
      </c>
      <c r="N35" s="82">
        <f t="shared" si="16"/>
        <v>0</v>
      </c>
      <c r="O35" s="82">
        <f t="shared" si="16"/>
        <v>0</v>
      </c>
      <c r="P35" s="82">
        <f t="shared" si="16"/>
        <v>0</v>
      </c>
      <c r="Q35" s="82">
        <f t="shared" si="16"/>
        <v>3.5750000000000002</v>
      </c>
      <c r="R35" s="82">
        <f t="shared" si="16"/>
        <v>3.5750000000000002</v>
      </c>
      <c r="S35" s="82">
        <f t="shared" si="16"/>
        <v>3.5750000000000002</v>
      </c>
      <c r="T35" s="82">
        <f t="shared" si="16"/>
        <v>3.5750000000000002</v>
      </c>
      <c r="U35" s="82">
        <f t="shared" si="16"/>
        <v>3.5750000000000002</v>
      </c>
      <c r="V35" s="82">
        <f t="shared" si="16"/>
        <v>3.5750000000000002</v>
      </c>
      <c r="W35" s="82">
        <f t="shared" si="16"/>
        <v>3.5750000000000002</v>
      </c>
      <c r="X35" s="82">
        <f t="shared" si="16"/>
        <v>3.5750000000000002</v>
      </c>
      <c r="Y35" s="82">
        <f t="shared" si="16"/>
        <v>3.5750000000000002</v>
      </c>
      <c r="Z35" s="82">
        <f t="shared" si="16"/>
        <v>3.5750000000000002</v>
      </c>
    </row>
    <row r="36" spans="1:26">
      <c r="C36" s="6"/>
      <c r="D36" s="6"/>
      <c r="E36" s="116"/>
      <c r="F36" s="116"/>
      <c r="G36" s="42"/>
    </row>
    <row r="37" spans="1:26">
      <c r="C37" s="45" t="s">
        <v>102</v>
      </c>
      <c r="D37" s="45"/>
      <c r="E37" s="115"/>
      <c r="F37" s="115"/>
      <c r="G37" s="82">
        <f>SUM(G61,G85,G109,G133,G157)</f>
        <v>0.65</v>
      </c>
      <c r="H37" s="82">
        <f t="shared" ref="H37:Z37" si="17">SUM(H61,H85,H109,H133,H157)</f>
        <v>0.65</v>
      </c>
      <c r="I37" s="82">
        <f t="shared" si="17"/>
        <v>1.7333333333333334</v>
      </c>
      <c r="J37" s="82">
        <f t="shared" si="17"/>
        <v>2.8166666666666664</v>
      </c>
      <c r="K37" s="82">
        <f t="shared" si="17"/>
        <v>4.7666666666666675</v>
      </c>
      <c r="L37" s="82">
        <f t="shared" si="17"/>
        <v>5.1999999999999993</v>
      </c>
      <c r="M37" s="82">
        <f t="shared" si="17"/>
        <v>5.1999999999999993</v>
      </c>
      <c r="N37" s="82">
        <f t="shared" si="17"/>
        <v>5.1999999999999993</v>
      </c>
      <c r="O37" s="82">
        <f t="shared" si="17"/>
        <v>5.1999999999999993</v>
      </c>
      <c r="P37" s="82">
        <f t="shared" si="17"/>
        <v>5.1999999999999993</v>
      </c>
      <c r="Q37" s="82">
        <f t="shared" si="17"/>
        <v>5.915</v>
      </c>
      <c r="R37" s="82">
        <f t="shared" si="17"/>
        <v>6.629999999999999</v>
      </c>
      <c r="S37" s="82">
        <f t="shared" si="17"/>
        <v>7.3449999999999998</v>
      </c>
      <c r="T37" s="82">
        <f t="shared" si="17"/>
        <v>8.0599999999999987</v>
      </c>
      <c r="U37" s="82">
        <f t="shared" si="17"/>
        <v>8.7749999999999986</v>
      </c>
      <c r="V37" s="82">
        <f t="shared" si="17"/>
        <v>8.7749999999999986</v>
      </c>
      <c r="W37" s="82">
        <f t="shared" si="17"/>
        <v>8.7749999999999986</v>
      </c>
      <c r="X37" s="82">
        <f t="shared" si="17"/>
        <v>7.6916666666666673</v>
      </c>
      <c r="Y37" s="82">
        <f t="shared" si="17"/>
        <v>6.6083333333333334</v>
      </c>
      <c r="Z37" s="82">
        <f t="shared" si="17"/>
        <v>5.5250000000000004</v>
      </c>
    </row>
    <row r="38" spans="1:26">
      <c r="C38" s="6"/>
      <c r="D38" s="6"/>
      <c r="E38" s="116"/>
      <c r="F38" s="116"/>
      <c r="G38" s="42"/>
    </row>
    <row r="39" spans="1:26">
      <c r="A39" s="1" t="s">
        <v>82</v>
      </c>
      <c r="C39" s="93" t="s">
        <v>103</v>
      </c>
      <c r="D39" s="93"/>
      <c r="E39" s="111"/>
      <c r="F39" s="111"/>
      <c r="G39" s="42" t="s">
        <v>47</v>
      </c>
    </row>
    <row r="40" spans="1:26">
      <c r="A40" s="1" t="s">
        <v>82</v>
      </c>
      <c r="C40" s="104" t="s">
        <v>49</v>
      </c>
      <c r="D40" s="105"/>
      <c r="E40" s="105"/>
      <c r="F40" s="105"/>
      <c r="G40" s="161">
        <f>Control!$G$47</f>
        <v>30</v>
      </c>
      <c r="J40" s="4"/>
    </row>
    <row r="41" spans="1:26">
      <c r="B41" s="106">
        <v>1</v>
      </c>
      <c r="C41" s="51" cm="1">
        <f t="array" ref="C41:C60">TRANSPOSE(G30:Z30)</f>
        <v>0</v>
      </c>
      <c r="D41" s="51"/>
      <c r="E41" s="107"/>
      <c r="F41" s="152"/>
      <c r="G41" s="51">
        <f>IF(G$4&lt;$B41,"",IF(SUM($F41:F41)&lt;$C41,$C41/$G$40,0))</f>
        <v>0</v>
      </c>
      <c r="H41" s="51">
        <f>IF(H$4&lt;$B41,"",IF(SUM($F41:G41)&lt;$C41,$C41/$G$40,0))</f>
        <v>0</v>
      </c>
      <c r="I41" s="51">
        <f>IF(I$4&lt;$B41,"",IF(SUM($F41:H41)&lt;$C41,$C41/$G$40,0))</f>
        <v>0</v>
      </c>
      <c r="J41" s="51">
        <f>IF(J$4&lt;$B41,"",IF(SUM($F41:I41)&lt;$C41,$C41/$G$40,0))</f>
        <v>0</v>
      </c>
      <c r="K41" s="51">
        <f>IF(K$4&lt;$B41,"",IF(SUM($F41:J41)&lt;$C41,$C41/$G$40,0))</f>
        <v>0</v>
      </c>
      <c r="L41" s="51">
        <f>IF(L$4&lt;$B41,"",IF(SUM($F41:K41)&lt;$C41,$C41/$G$40,0))</f>
        <v>0</v>
      </c>
      <c r="M41" s="51">
        <f>IF(M$4&lt;$B41,"",IF(SUM($F41:L41)&lt;$C41,$C41/$G$40,0))</f>
        <v>0</v>
      </c>
      <c r="N41" s="51">
        <f>IF(N$4&lt;$B41,"",IF(SUM($F41:M41)&lt;$C41,$C41/$G$40,0))</f>
        <v>0</v>
      </c>
      <c r="O41" s="51">
        <f>IF(O$4&lt;$B41,"",IF(SUM($F41:N41)&lt;$C41,$C41/$G$40,0))</f>
        <v>0</v>
      </c>
      <c r="P41" s="51">
        <f>IF(P$4&lt;$B41,"",IF(SUM($F41:O41)&lt;$C41,$C41/$G$40,0))</f>
        <v>0</v>
      </c>
      <c r="Q41" s="51">
        <f>IF(Q$4&lt;$B41,"",IF(SUM($F41:P41)&lt;$C41,$C41/$G$40,0))</f>
        <v>0</v>
      </c>
      <c r="R41" s="51">
        <f>IF(R$4&lt;$B41,"",IF(SUM($F41:Q41)&lt;$C41,$C41/$G$40,0))</f>
        <v>0</v>
      </c>
      <c r="S41" s="51">
        <f>IF(S$4&lt;$B41,"",IF(SUM($F41:R41)&lt;$C41,$C41/$G$40,0))</f>
        <v>0</v>
      </c>
      <c r="T41" s="51">
        <f>IF(T$4&lt;$B41,"",IF(SUM($F41:S41)&lt;$C41,$C41/$G$40,0))</f>
        <v>0</v>
      </c>
      <c r="U41" s="51">
        <f>IF(U$4&lt;$B41,"",IF(SUM($F41:T41)&lt;$C41,$C41/$G$40,0))</f>
        <v>0</v>
      </c>
      <c r="V41" s="51">
        <f>IF(V$4&lt;$B41,"",IF(SUM($F41:U41)&lt;$C41,$C41/$G$40,0))</f>
        <v>0</v>
      </c>
      <c r="W41" s="51">
        <f>IF(W$4&lt;$B41,"",IF(SUM($F41:V41)&lt;$C41,$C41/$G$40,0))</f>
        <v>0</v>
      </c>
      <c r="X41" s="51">
        <f>IF(X$4&lt;$B41,"",IF(SUM($F41:W41)&lt;$C41,$C41/$G$40,0))</f>
        <v>0</v>
      </c>
      <c r="Y41" s="51">
        <f>IF(Y$4&lt;$B41,"",IF(SUM($F41:X41)&lt;$C41,$C41/$G$40,0))</f>
        <v>0</v>
      </c>
      <c r="Z41" s="51">
        <f>IF(Z$4&lt;$B41,"",IF(SUM($F41:Y41)&lt;$C41,$C41/$G$40,0))</f>
        <v>0</v>
      </c>
    </row>
    <row r="42" spans="1:26">
      <c r="B42" s="1">
        <f t="shared" ref="B42:B60" si="18">B41+1</f>
        <v>2</v>
      </c>
      <c r="C42" s="51">
        <v>0</v>
      </c>
      <c r="D42" s="51"/>
      <c r="E42" s="107"/>
      <c r="F42" s="152"/>
      <c r="G42" s="51" t="str">
        <f>IF(G$4&lt;$B42,"",IF(SUM($F42:F42)&lt;$C42,$C42/$G$40,0))</f>
        <v/>
      </c>
      <c r="H42" s="51">
        <f>IF(H$4&lt;$B42,"",IF(SUM($F42:G42)&lt;$C42,$C42/$G$40,0))</f>
        <v>0</v>
      </c>
      <c r="I42" s="51">
        <f>IF(I$4&lt;$B42,"",IF(SUM($F42:H42)&lt;$C42,$C42/$G$40,0))</f>
        <v>0</v>
      </c>
      <c r="J42" s="51">
        <f>IF(J$4&lt;$B42,"",IF(SUM($F42:I42)&lt;$C42,$C42/$G$40,0))</f>
        <v>0</v>
      </c>
      <c r="K42" s="51">
        <f>IF(K$4&lt;$B42,"",IF(SUM($F42:J42)&lt;$C42,$C42/$G$40,0))</f>
        <v>0</v>
      </c>
      <c r="L42" s="51">
        <f>IF(L$4&lt;$B42,"",IF(SUM($F42:K42)&lt;$C42,$C42/$G$40,0))</f>
        <v>0</v>
      </c>
      <c r="M42" s="51">
        <f>IF(M$4&lt;$B42,"",IF(SUM($F42:L42)&lt;$C42,$C42/$G$40,0))</f>
        <v>0</v>
      </c>
      <c r="N42" s="51">
        <f>IF(N$4&lt;$B42,"",IF(SUM($F42:M42)&lt;$C42,$C42/$G$40,0))</f>
        <v>0</v>
      </c>
      <c r="O42" s="51">
        <f>IF(O$4&lt;$B42,"",IF(SUM($F42:N42)&lt;$C42,$C42/$G$40,0))</f>
        <v>0</v>
      </c>
      <c r="P42" s="51">
        <f>IF(P$4&lt;$B42,"",IF(SUM($F42:O42)&lt;$C42,$C42/$G$40,0))</f>
        <v>0</v>
      </c>
      <c r="Q42" s="51">
        <f>IF(Q$4&lt;$B42,"",IF(SUM($F42:P42)&lt;$C42,$C42/$G$40,0))</f>
        <v>0</v>
      </c>
      <c r="R42" s="51">
        <f>IF(R$4&lt;$B42,"",IF(SUM($F42:Q42)&lt;$C42,$C42/$G$40,0))</f>
        <v>0</v>
      </c>
      <c r="S42" s="51">
        <f>IF(S$4&lt;$B42,"",IF(SUM($F42:R42)&lt;$C42,$C42/$G$40,0))</f>
        <v>0</v>
      </c>
      <c r="T42" s="51">
        <f>IF(T$4&lt;$B42,"",IF(SUM($F42:S42)&lt;$C42,$C42/$G$40,0))</f>
        <v>0</v>
      </c>
      <c r="U42" s="51">
        <f>IF(U$4&lt;$B42,"",IF(SUM($F42:T42)&lt;$C42,$C42/$G$40,0))</f>
        <v>0</v>
      </c>
      <c r="V42" s="51">
        <f>IF(V$4&lt;$B42,"",IF(SUM($F42:U42)&lt;$C42,$C42/$G$40,0))</f>
        <v>0</v>
      </c>
      <c r="W42" s="51">
        <f>IF(W$4&lt;$B42,"",IF(SUM($F42:V42)&lt;$C42,$C42/$G$40,0))</f>
        <v>0</v>
      </c>
      <c r="X42" s="51">
        <f>IF(X$4&lt;$B42,"",IF(SUM($F42:W42)&lt;$C42,$C42/$G$40,0))</f>
        <v>0</v>
      </c>
      <c r="Y42" s="51">
        <f>IF(Y$4&lt;$B42,"",IF(SUM($F42:X42)&lt;$C42,$C42/$G$40,0))</f>
        <v>0</v>
      </c>
      <c r="Z42" s="51">
        <f>IF(Z$4&lt;$B42,"",IF(SUM($F42:Y42)&lt;$C42,$C42/$G$40,0))</f>
        <v>0</v>
      </c>
    </row>
    <row r="43" spans="1:26">
      <c r="B43" s="1">
        <f t="shared" si="18"/>
        <v>3</v>
      </c>
      <c r="C43" s="51">
        <v>0</v>
      </c>
      <c r="D43" s="51"/>
      <c r="E43" s="107"/>
      <c r="F43" s="152"/>
      <c r="G43" s="51" t="str">
        <f>IF(G$4&lt;$B43,"",IF(SUM($F43:F43)&lt;$C43,$C43/$G$40,0))</f>
        <v/>
      </c>
      <c r="H43" s="51" t="str">
        <f>IF(H$4&lt;$B43,"",IF(SUM($F43:G43)&lt;$C43,$C43/$G$40,0))</f>
        <v/>
      </c>
      <c r="I43" s="51">
        <f>IF(I$4&lt;$B43,"",IF(SUM($F43:H43)&lt;$C43,$C43/$G$40,0))</f>
        <v>0</v>
      </c>
      <c r="J43" s="51">
        <f>IF(J$4&lt;$B43,"",IF(SUM($F43:I43)&lt;$C43,$C43/$G$40,0))</f>
        <v>0</v>
      </c>
      <c r="K43" s="51">
        <f>IF(K$4&lt;$B43,"",IF(SUM($F43:J43)&lt;$C43,$C43/$G$40,0))</f>
        <v>0</v>
      </c>
      <c r="L43" s="51">
        <f>IF(L$4&lt;$B43,"",IF(SUM($F43:K43)&lt;$C43,$C43/$G$40,0))</f>
        <v>0</v>
      </c>
      <c r="M43" s="51">
        <f>IF(M$4&lt;$B43,"",IF(SUM($F43:L43)&lt;$C43,$C43/$G$40,0))</f>
        <v>0</v>
      </c>
      <c r="N43" s="51">
        <f>IF(N$4&lt;$B43,"",IF(SUM($F43:M43)&lt;$C43,$C43/$G$40,0))</f>
        <v>0</v>
      </c>
      <c r="O43" s="51">
        <f>IF(O$4&lt;$B43,"",IF(SUM($F43:N43)&lt;$C43,$C43/$G$40,0))</f>
        <v>0</v>
      </c>
      <c r="P43" s="51">
        <f>IF(P$4&lt;$B43,"",IF(SUM($F43:O43)&lt;$C43,$C43/$G$40,0))</f>
        <v>0</v>
      </c>
      <c r="Q43" s="51">
        <f>IF(Q$4&lt;$B43,"",IF(SUM($F43:P43)&lt;$C43,$C43/$G$40,0))</f>
        <v>0</v>
      </c>
      <c r="R43" s="51">
        <f>IF(R$4&lt;$B43,"",IF(SUM($F43:Q43)&lt;$C43,$C43/$G$40,0))</f>
        <v>0</v>
      </c>
      <c r="S43" s="51">
        <f>IF(S$4&lt;$B43,"",IF(SUM($F43:R43)&lt;$C43,$C43/$G$40,0))</f>
        <v>0</v>
      </c>
      <c r="T43" s="51">
        <f>IF(T$4&lt;$B43,"",IF(SUM($F43:S43)&lt;$C43,$C43/$G$40,0))</f>
        <v>0</v>
      </c>
      <c r="U43" s="51">
        <f>IF(U$4&lt;$B43,"",IF(SUM($F43:T43)&lt;$C43,$C43/$G$40,0))</f>
        <v>0</v>
      </c>
      <c r="V43" s="51">
        <f>IF(V$4&lt;$B43,"",IF(SUM($F43:U43)&lt;$C43,$C43/$G$40,0))</f>
        <v>0</v>
      </c>
      <c r="W43" s="51">
        <f>IF(W$4&lt;$B43,"",IF(SUM($F43:V43)&lt;$C43,$C43/$G$40,0))</f>
        <v>0</v>
      </c>
      <c r="X43" s="51">
        <f>IF(X$4&lt;$B43,"",IF(SUM($F43:W43)&lt;$C43,$C43/$G$40,0))</f>
        <v>0</v>
      </c>
      <c r="Y43" s="51">
        <f>IF(Y$4&lt;$B43,"",IF(SUM($F43:X43)&lt;$C43,$C43/$G$40,0))</f>
        <v>0</v>
      </c>
      <c r="Z43" s="51">
        <f>IF(Z$4&lt;$B43,"",IF(SUM($F43:Y43)&lt;$C43,$C43/$G$40,0))</f>
        <v>0</v>
      </c>
    </row>
    <row r="44" spans="1:26">
      <c r="B44" s="1">
        <f t="shared" si="18"/>
        <v>4</v>
      </c>
      <c r="C44" s="51">
        <v>0</v>
      </c>
      <c r="D44" s="51"/>
      <c r="E44" s="107"/>
      <c r="F44" s="152"/>
      <c r="G44" s="51" t="str">
        <f>IF(G$4&lt;$B44,"",IF(SUM($F44:F44)&lt;$C44,$C44/$G$40,0))</f>
        <v/>
      </c>
      <c r="H44" s="51" t="str">
        <f>IF(H$4&lt;$B44,"",IF(SUM($F44:G44)&lt;$C44,$C44/$G$40,0))</f>
        <v/>
      </c>
      <c r="I44" s="51" t="str">
        <f>IF(I$4&lt;$B44,"",IF(SUM($F44:H44)&lt;$C44,$C44/$G$40,0))</f>
        <v/>
      </c>
      <c r="J44" s="51">
        <f>IF(J$4&lt;$B44,"",IF(SUM($F44:I44)&lt;$C44,$C44/$G$40,0))</f>
        <v>0</v>
      </c>
      <c r="K44" s="51">
        <f>IF(K$4&lt;$B44,"",IF(SUM($F44:J44)&lt;$C44,$C44/$G$40,0))</f>
        <v>0</v>
      </c>
      <c r="L44" s="51">
        <f>IF(L$4&lt;$B44,"",IF(SUM($F44:K44)&lt;$C44,$C44/$G$40,0))</f>
        <v>0</v>
      </c>
      <c r="M44" s="51">
        <f>IF(M$4&lt;$B44,"",IF(SUM($F44:L44)&lt;$C44,$C44/$G$40,0))</f>
        <v>0</v>
      </c>
      <c r="N44" s="51">
        <f>IF(N$4&lt;$B44,"",IF(SUM($F44:M44)&lt;$C44,$C44/$G$40,0))</f>
        <v>0</v>
      </c>
      <c r="O44" s="51">
        <f>IF(O$4&lt;$B44,"",IF(SUM($F44:N44)&lt;$C44,$C44/$G$40,0))</f>
        <v>0</v>
      </c>
      <c r="P44" s="51">
        <f>IF(P$4&lt;$B44,"",IF(SUM($F44:O44)&lt;$C44,$C44/$G$40,0))</f>
        <v>0</v>
      </c>
      <c r="Q44" s="51">
        <f>IF(Q$4&lt;$B44,"",IF(SUM($F44:P44)&lt;$C44,$C44/$G$40,0))</f>
        <v>0</v>
      </c>
      <c r="R44" s="51">
        <f>IF(R$4&lt;$B44,"",IF(SUM($F44:Q44)&lt;$C44,$C44/$G$40,0))</f>
        <v>0</v>
      </c>
      <c r="S44" s="51">
        <f>IF(S$4&lt;$B44,"",IF(SUM($F44:R44)&lt;$C44,$C44/$G$40,0))</f>
        <v>0</v>
      </c>
      <c r="T44" s="51">
        <f>IF(T$4&lt;$B44,"",IF(SUM($F44:S44)&lt;$C44,$C44/$G$40,0))</f>
        <v>0</v>
      </c>
      <c r="U44" s="51">
        <f>IF(U$4&lt;$B44,"",IF(SUM($F44:T44)&lt;$C44,$C44/$G$40,0))</f>
        <v>0</v>
      </c>
      <c r="V44" s="51">
        <f>IF(V$4&lt;$B44,"",IF(SUM($F44:U44)&lt;$C44,$C44/$G$40,0))</f>
        <v>0</v>
      </c>
      <c r="W44" s="51">
        <f>IF(W$4&lt;$B44,"",IF(SUM($F44:V44)&lt;$C44,$C44/$G$40,0))</f>
        <v>0</v>
      </c>
      <c r="X44" s="51">
        <f>IF(X$4&lt;$B44,"",IF(SUM($F44:W44)&lt;$C44,$C44/$G$40,0))</f>
        <v>0</v>
      </c>
      <c r="Y44" s="51">
        <f>IF(Y$4&lt;$B44,"",IF(SUM($F44:X44)&lt;$C44,$C44/$G$40,0))</f>
        <v>0</v>
      </c>
      <c r="Z44" s="51">
        <f>IF(Z$4&lt;$B44,"",IF(SUM($F44:Y44)&lt;$C44,$C44/$G$40,0))</f>
        <v>0</v>
      </c>
    </row>
    <row r="45" spans="1:26">
      <c r="B45" s="1">
        <f t="shared" si="18"/>
        <v>5</v>
      </c>
      <c r="C45" s="51">
        <v>26</v>
      </c>
      <c r="D45" s="51"/>
      <c r="E45" s="107"/>
      <c r="F45" s="152"/>
      <c r="G45" s="51" t="str">
        <f>IF(G$4&lt;$B45,"",IF(SUM($F45:F45)&lt;$C45,$C45/$G$40,0))</f>
        <v/>
      </c>
      <c r="H45" s="51" t="str">
        <f>IF(H$4&lt;$B45,"",IF(SUM($F45:G45)&lt;$C45,$C45/$G$40,0))</f>
        <v/>
      </c>
      <c r="I45" s="51" t="str">
        <f>IF(I$4&lt;$B45,"",IF(SUM($F45:H45)&lt;$C45,$C45/$G$40,0))</f>
        <v/>
      </c>
      <c r="J45" s="51" t="str">
        <f>IF(J$4&lt;$B45,"",IF(SUM($F45:I45)&lt;$C45,$C45/$G$40,0))</f>
        <v/>
      </c>
      <c r="K45" s="51">
        <f>IF(K$4&lt;$B45,"",IF(SUM($F45:J45)&lt;$C45,$C45/$G$40,0))</f>
        <v>0.8666666666666667</v>
      </c>
      <c r="L45" s="51">
        <f>IF(L$4&lt;$B45,"",IF(SUM($F45:K45)&lt;$C45,$C45/$G$40,0))</f>
        <v>0.8666666666666667</v>
      </c>
      <c r="M45" s="51">
        <f>IF(M$4&lt;$B45,"",IF(SUM($F45:L45)&lt;$C45,$C45/$G$40,0))</f>
        <v>0.8666666666666667</v>
      </c>
      <c r="N45" s="51">
        <f>IF(N$4&lt;$B45,"",IF(SUM($F45:M45)&lt;$C45,$C45/$G$40,0))</f>
        <v>0.8666666666666667</v>
      </c>
      <c r="O45" s="51">
        <f>IF(O$4&lt;$B45,"",IF(SUM($F45:N45)&lt;$C45,$C45/$G$40,0))</f>
        <v>0.8666666666666667</v>
      </c>
      <c r="P45" s="51">
        <f>IF(P$4&lt;$B45,"",IF(SUM($F45:O45)&lt;$C45,$C45/$G$40,0))</f>
        <v>0.8666666666666667</v>
      </c>
      <c r="Q45" s="51">
        <f>IF(Q$4&lt;$B45,"",IF(SUM($F45:P45)&lt;$C45,$C45/$G$40,0))</f>
        <v>0.8666666666666667</v>
      </c>
      <c r="R45" s="51">
        <f>IF(R$4&lt;$B45,"",IF(SUM($F45:Q45)&lt;$C45,$C45/$G$40,0))</f>
        <v>0.8666666666666667</v>
      </c>
      <c r="S45" s="51">
        <f>IF(S$4&lt;$B45,"",IF(SUM($F45:R45)&lt;$C45,$C45/$G$40,0))</f>
        <v>0.8666666666666667</v>
      </c>
      <c r="T45" s="51">
        <f>IF(T$4&lt;$B45,"",IF(SUM($F45:S45)&lt;$C45,$C45/$G$40,0))</f>
        <v>0.8666666666666667</v>
      </c>
      <c r="U45" s="51">
        <f>IF(U$4&lt;$B45,"",IF(SUM($F45:T45)&lt;$C45,$C45/$G$40,0))</f>
        <v>0.8666666666666667</v>
      </c>
      <c r="V45" s="51">
        <f>IF(V$4&lt;$B45,"",IF(SUM($F45:U45)&lt;$C45,$C45/$G$40,0))</f>
        <v>0.8666666666666667</v>
      </c>
      <c r="W45" s="51">
        <f>IF(W$4&lt;$B45,"",IF(SUM($F45:V45)&lt;$C45,$C45/$G$40,0))</f>
        <v>0.8666666666666667</v>
      </c>
      <c r="X45" s="51">
        <f>IF(X$4&lt;$B45,"",IF(SUM($F45:W45)&lt;$C45,$C45/$G$40,0))</f>
        <v>0.8666666666666667</v>
      </c>
      <c r="Y45" s="51">
        <f>IF(Y$4&lt;$B45,"",IF(SUM($F45:X45)&lt;$C45,$C45/$G$40,0))</f>
        <v>0.8666666666666667</v>
      </c>
      <c r="Z45" s="51">
        <f>IF(Z$4&lt;$B45,"",IF(SUM($F45:Y45)&lt;$C45,$C45/$G$40,0))</f>
        <v>0.8666666666666667</v>
      </c>
    </row>
    <row r="46" spans="1:26">
      <c r="B46" s="1">
        <f t="shared" si="18"/>
        <v>6</v>
      </c>
      <c r="C46" s="51">
        <v>0</v>
      </c>
      <c r="D46" s="51"/>
      <c r="E46" s="107"/>
      <c r="F46" s="152"/>
      <c r="G46" s="51" t="str">
        <f>IF(G$4&lt;$B46,"",IF(SUM($F46:F46)&lt;$C46,$C46/$G$40,0))</f>
        <v/>
      </c>
      <c r="H46" s="51" t="str">
        <f>IF(H$4&lt;$B46,"",IF(SUM($F46:G46)&lt;$C46,$C46/$G$40,0))</f>
        <v/>
      </c>
      <c r="I46" s="51" t="str">
        <f>IF(I$4&lt;$B46,"",IF(SUM($F46:H46)&lt;$C46,$C46/$G$40,0))</f>
        <v/>
      </c>
      <c r="J46" s="51" t="str">
        <f>IF(J$4&lt;$B46,"",IF(SUM($F46:I46)&lt;$C46,$C46/$G$40,0))</f>
        <v/>
      </c>
      <c r="K46" s="51" t="str">
        <f>IF(K$4&lt;$B46,"",IF(SUM($F46:J46)&lt;$C46,$C46/$G$40,0))</f>
        <v/>
      </c>
      <c r="L46" s="51">
        <f>IF(L$4&lt;$B46,"",IF(SUM($F46:K46)&lt;$C46,$C46/$G$40,0))</f>
        <v>0</v>
      </c>
      <c r="M46" s="51">
        <f>IF(M$4&lt;$B46,"",IF(SUM($F46:L46)&lt;$C46,$C46/$G$40,0))</f>
        <v>0</v>
      </c>
      <c r="N46" s="51">
        <f>IF(N$4&lt;$B46,"",IF(SUM($F46:M46)&lt;$C46,$C46/$G$40,0))</f>
        <v>0</v>
      </c>
      <c r="O46" s="51">
        <f>IF(O$4&lt;$B46,"",IF(SUM($F46:N46)&lt;$C46,$C46/$G$40,0))</f>
        <v>0</v>
      </c>
      <c r="P46" s="51">
        <f>IF(P$4&lt;$B46,"",IF(SUM($F46:O46)&lt;$C46,$C46/$G$40,0))</f>
        <v>0</v>
      </c>
      <c r="Q46" s="51">
        <f>IF(Q$4&lt;$B46,"",IF(SUM($F46:P46)&lt;$C46,$C46/$G$40,0))</f>
        <v>0</v>
      </c>
      <c r="R46" s="51">
        <f>IF(R$4&lt;$B46,"",IF(SUM($F46:Q46)&lt;$C46,$C46/$G$40,0))</f>
        <v>0</v>
      </c>
      <c r="S46" s="51">
        <f>IF(S$4&lt;$B46,"",IF(SUM($F46:R46)&lt;$C46,$C46/$G$40,0))</f>
        <v>0</v>
      </c>
      <c r="T46" s="51">
        <f>IF(T$4&lt;$B46,"",IF(SUM($F46:S46)&lt;$C46,$C46/$G$40,0))</f>
        <v>0</v>
      </c>
      <c r="U46" s="51">
        <f>IF(U$4&lt;$B46,"",IF(SUM($F46:T46)&lt;$C46,$C46/$G$40,0))</f>
        <v>0</v>
      </c>
      <c r="V46" s="51">
        <f>IF(V$4&lt;$B46,"",IF(SUM($F46:U46)&lt;$C46,$C46/$G$40,0))</f>
        <v>0</v>
      </c>
      <c r="W46" s="51">
        <f>IF(W$4&lt;$B46,"",IF(SUM($F46:V46)&lt;$C46,$C46/$G$40,0))</f>
        <v>0</v>
      </c>
      <c r="X46" s="51">
        <f>IF(X$4&lt;$B46,"",IF(SUM($F46:W46)&lt;$C46,$C46/$G$40,0))</f>
        <v>0</v>
      </c>
      <c r="Y46" s="51">
        <f>IF(Y$4&lt;$B46,"",IF(SUM($F46:X46)&lt;$C46,$C46/$G$40,0))</f>
        <v>0</v>
      </c>
      <c r="Z46" s="51">
        <f>IF(Z$4&lt;$B46,"",IF(SUM($F46:Y46)&lt;$C46,$C46/$G$40,0))</f>
        <v>0</v>
      </c>
    </row>
    <row r="47" spans="1:26" hidden="1">
      <c r="B47" s="1">
        <f t="shared" si="18"/>
        <v>7</v>
      </c>
      <c r="C47" s="51">
        <v>0</v>
      </c>
      <c r="D47" s="51"/>
      <c r="E47" s="107"/>
      <c r="F47" s="152"/>
      <c r="G47" s="51" t="str">
        <f>IF(G$4&lt;$B47,"",IF(SUM($F47:F47)&lt;$C47,$C47/$G$40,0))</f>
        <v/>
      </c>
      <c r="H47" s="51" t="str">
        <f>IF(H$4&lt;$B47,"",IF(SUM($F47:G47)&lt;$C47,$C47/$G$40,0))</f>
        <v/>
      </c>
      <c r="I47" s="51" t="str">
        <f>IF(I$4&lt;$B47,"",IF(SUM($F47:H47)&lt;$C47,$C47/$G$40,0))</f>
        <v/>
      </c>
      <c r="J47" s="51" t="str">
        <f>IF(J$4&lt;$B47,"",IF(SUM($F47:I47)&lt;$C47,$C47/$G$40,0))</f>
        <v/>
      </c>
      <c r="K47" s="51" t="str">
        <f>IF(K$4&lt;$B47,"",IF(SUM($F47:J47)&lt;$C47,$C47/$G$40,0))</f>
        <v/>
      </c>
      <c r="L47" s="51" t="str">
        <f>IF(L$4&lt;$B47,"",IF(SUM($F47:K47)&lt;$C47,$C47/$G$40,0))</f>
        <v/>
      </c>
      <c r="M47" s="51">
        <f>IF(M$4&lt;$B47,"",IF(SUM($F47:L47)&lt;$C47,$C47/$G$40,0))</f>
        <v>0</v>
      </c>
      <c r="N47" s="51">
        <f>IF(N$4&lt;$B47,"",IF(SUM($F47:M47)&lt;$C47,$C47/$G$40,0))</f>
        <v>0</v>
      </c>
      <c r="O47" s="51">
        <f>IF(O$4&lt;$B47,"",IF(SUM($F47:N47)&lt;$C47,$C47/$G$40,0))</f>
        <v>0</v>
      </c>
      <c r="P47" s="51">
        <f>IF(P$4&lt;$B47,"",IF(SUM($F47:O47)&lt;$C47,$C47/$G$40,0))</f>
        <v>0</v>
      </c>
      <c r="Q47" s="51">
        <f>IF(Q$4&lt;$B47,"",IF(SUM($F47:P47)&lt;$C47,$C47/$G$40,0))</f>
        <v>0</v>
      </c>
      <c r="R47" s="51">
        <f>IF(R$4&lt;$B47,"",IF(SUM($F47:Q47)&lt;$C47,$C47/$G$40,0))</f>
        <v>0</v>
      </c>
      <c r="S47" s="51">
        <f>IF(S$4&lt;$B47,"",IF(SUM($F47:R47)&lt;$C47,$C47/$G$40,0))</f>
        <v>0</v>
      </c>
      <c r="T47" s="51">
        <f>IF(T$4&lt;$B47,"",IF(SUM($F47:S47)&lt;$C47,$C47/$G$40,0))</f>
        <v>0</v>
      </c>
      <c r="U47" s="51">
        <f>IF(U$4&lt;$B47,"",IF(SUM($F47:T47)&lt;$C47,$C47/$G$40,0))</f>
        <v>0</v>
      </c>
      <c r="V47" s="51">
        <f>IF(V$4&lt;$B47,"",IF(SUM($F47:U47)&lt;$C47,$C47/$G$40,0))</f>
        <v>0</v>
      </c>
      <c r="W47" s="51">
        <f>IF(W$4&lt;$B47,"",IF(SUM($F47:V47)&lt;$C47,$C47/$G$40,0))</f>
        <v>0</v>
      </c>
      <c r="X47" s="51">
        <f>IF(X$4&lt;$B47,"",IF(SUM($F47:W47)&lt;$C47,$C47/$G$40,0))</f>
        <v>0</v>
      </c>
      <c r="Y47" s="51">
        <f>IF(Y$4&lt;$B47,"",IF(SUM($F47:X47)&lt;$C47,$C47/$G$40,0))</f>
        <v>0</v>
      </c>
      <c r="Z47" s="51">
        <f>IF(Z$4&lt;$B47,"",IF(SUM($F47:Y47)&lt;$C47,$C47/$G$40,0))</f>
        <v>0</v>
      </c>
    </row>
    <row r="48" spans="1:26" hidden="1">
      <c r="B48" s="1">
        <f t="shared" si="18"/>
        <v>8</v>
      </c>
      <c r="C48" s="51">
        <v>0</v>
      </c>
      <c r="D48" s="51"/>
      <c r="E48" s="107"/>
      <c r="F48" s="152"/>
      <c r="G48" s="51" t="str">
        <f>IF(G$4&lt;$B48,"",IF(SUM($F48:F48)&lt;$C48,$C48/$G$40,0))</f>
        <v/>
      </c>
      <c r="H48" s="51" t="str">
        <f>IF(H$4&lt;$B48,"",IF(SUM($F48:G48)&lt;$C48,$C48/$G$40,0))</f>
        <v/>
      </c>
      <c r="I48" s="51" t="str">
        <f>IF(I$4&lt;$B48,"",IF(SUM($F48:H48)&lt;$C48,$C48/$G$40,0))</f>
        <v/>
      </c>
      <c r="J48" s="51" t="str">
        <f>IF(J$4&lt;$B48,"",IF(SUM($F48:I48)&lt;$C48,$C48/$G$40,0))</f>
        <v/>
      </c>
      <c r="K48" s="51" t="str">
        <f>IF(K$4&lt;$B48,"",IF(SUM($F48:J48)&lt;$C48,$C48/$G$40,0))</f>
        <v/>
      </c>
      <c r="L48" s="51" t="str">
        <f>IF(L$4&lt;$B48,"",IF(SUM($F48:K48)&lt;$C48,$C48/$G$40,0))</f>
        <v/>
      </c>
      <c r="M48" s="51" t="str">
        <f>IF(M$4&lt;$B48,"",IF(SUM($F48:L48)&lt;$C48,$C48/$G$40,0))</f>
        <v/>
      </c>
      <c r="N48" s="51">
        <f>IF(N$4&lt;$B48,"",IF(SUM($F48:M48)&lt;$C48,$C48/$G$40,0))</f>
        <v>0</v>
      </c>
      <c r="O48" s="51">
        <f>IF(O$4&lt;$B48,"",IF(SUM($F48:N48)&lt;$C48,$C48/$G$40,0))</f>
        <v>0</v>
      </c>
      <c r="P48" s="51">
        <f>IF(P$4&lt;$B48,"",IF(SUM($F48:O48)&lt;$C48,$C48/$G$40,0))</f>
        <v>0</v>
      </c>
      <c r="Q48" s="51">
        <f>IF(Q$4&lt;$B48,"",IF(SUM($F48:P48)&lt;$C48,$C48/$G$40,0))</f>
        <v>0</v>
      </c>
      <c r="R48" s="51">
        <f>IF(R$4&lt;$B48,"",IF(SUM($F48:Q48)&lt;$C48,$C48/$G$40,0))</f>
        <v>0</v>
      </c>
      <c r="S48" s="51">
        <f>IF(S$4&lt;$B48,"",IF(SUM($F48:R48)&lt;$C48,$C48/$G$40,0))</f>
        <v>0</v>
      </c>
      <c r="T48" s="51">
        <f>IF(T$4&lt;$B48,"",IF(SUM($F48:S48)&lt;$C48,$C48/$G$40,0))</f>
        <v>0</v>
      </c>
      <c r="U48" s="51">
        <f>IF(U$4&lt;$B48,"",IF(SUM($F48:T48)&lt;$C48,$C48/$G$40,0))</f>
        <v>0</v>
      </c>
      <c r="V48" s="51">
        <f>IF(V$4&lt;$B48,"",IF(SUM($F48:U48)&lt;$C48,$C48/$G$40,0))</f>
        <v>0</v>
      </c>
      <c r="W48" s="51">
        <f>IF(W$4&lt;$B48,"",IF(SUM($F48:V48)&lt;$C48,$C48/$G$40,0))</f>
        <v>0</v>
      </c>
      <c r="X48" s="51">
        <f>IF(X$4&lt;$B48,"",IF(SUM($F48:W48)&lt;$C48,$C48/$G$40,0))</f>
        <v>0</v>
      </c>
      <c r="Y48" s="51">
        <f>IF(Y$4&lt;$B48,"",IF(SUM($F48:X48)&lt;$C48,$C48/$G$40,0))</f>
        <v>0</v>
      </c>
      <c r="Z48" s="51">
        <f>IF(Z$4&lt;$B48,"",IF(SUM($F48:Y48)&lt;$C48,$C48/$G$40,0))</f>
        <v>0</v>
      </c>
    </row>
    <row r="49" spans="1:26" hidden="1">
      <c r="B49" s="1">
        <f t="shared" si="18"/>
        <v>9</v>
      </c>
      <c r="C49" s="51">
        <v>0</v>
      </c>
      <c r="D49" s="51"/>
      <c r="E49" s="107"/>
      <c r="F49" s="152"/>
      <c r="G49" s="51" t="str">
        <f>IF(G$4&lt;$B49,"",IF(SUM($F49:F49)&lt;$C49,$C49/$G$40,0))</f>
        <v/>
      </c>
      <c r="H49" s="51" t="str">
        <f>IF(H$4&lt;$B49,"",IF(SUM($F49:G49)&lt;$C49,$C49/$G$40,0))</f>
        <v/>
      </c>
      <c r="I49" s="51" t="str">
        <f>IF(I$4&lt;$B49,"",IF(SUM($F49:H49)&lt;$C49,$C49/$G$40,0))</f>
        <v/>
      </c>
      <c r="J49" s="51" t="str">
        <f>IF(J$4&lt;$B49,"",IF(SUM($F49:I49)&lt;$C49,$C49/$G$40,0))</f>
        <v/>
      </c>
      <c r="K49" s="51" t="str">
        <f>IF(K$4&lt;$B49,"",IF(SUM($F49:J49)&lt;$C49,$C49/$G$40,0))</f>
        <v/>
      </c>
      <c r="L49" s="51" t="str">
        <f>IF(L$4&lt;$B49,"",IF(SUM($F49:K49)&lt;$C49,$C49/$G$40,0))</f>
        <v/>
      </c>
      <c r="M49" s="51" t="str">
        <f>IF(M$4&lt;$B49,"",IF(SUM($F49:L49)&lt;$C49,$C49/$G$40,0))</f>
        <v/>
      </c>
      <c r="N49" s="51" t="str">
        <f>IF(N$4&lt;$B49,"",IF(SUM($F49:M49)&lt;$C49,$C49/$G$40,0))</f>
        <v/>
      </c>
      <c r="O49" s="51">
        <f>IF(O$4&lt;$B49,"",IF(SUM($F49:N49)&lt;$C49,$C49/$G$40,0))</f>
        <v>0</v>
      </c>
      <c r="P49" s="51">
        <f>IF(P$4&lt;$B49,"",IF(SUM($F49:O49)&lt;$C49,$C49/$G$40,0))</f>
        <v>0</v>
      </c>
      <c r="Q49" s="51">
        <f>IF(Q$4&lt;$B49,"",IF(SUM($F49:P49)&lt;$C49,$C49/$G$40,0))</f>
        <v>0</v>
      </c>
      <c r="R49" s="51">
        <f>IF(R$4&lt;$B49,"",IF(SUM($F49:Q49)&lt;$C49,$C49/$G$40,0))</f>
        <v>0</v>
      </c>
      <c r="S49" s="51">
        <f>IF(S$4&lt;$B49,"",IF(SUM($F49:R49)&lt;$C49,$C49/$G$40,0))</f>
        <v>0</v>
      </c>
      <c r="T49" s="51">
        <f>IF(T$4&lt;$B49,"",IF(SUM($F49:S49)&lt;$C49,$C49/$G$40,0))</f>
        <v>0</v>
      </c>
      <c r="U49" s="51">
        <f>IF(U$4&lt;$B49,"",IF(SUM($F49:T49)&lt;$C49,$C49/$G$40,0))</f>
        <v>0</v>
      </c>
      <c r="V49" s="51">
        <f>IF(V$4&lt;$B49,"",IF(SUM($F49:U49)&lt;$C49,$C49/$G$40,0))</f>
        <v>0</v>
      </c>
      <c r="W49" s="51">
        <f>IF(W$4&lt;$B49,"",IF(SUM($F49:V49)&lt;$C49,$C49/$G$40,0))</f>
        <v>0</v>
      </c>
      <c r="X49" s="51">
        <f>IF(X$4&lt;$B49,"",IF(SUM($F49:W49)&lt;$C49,$C49/$G$40,0))</f>
        <v>0</v>
      </c>
      <c r="Y49" s="51">
        <f>IF(Y$4&lt;$B49,"",IF(SUM($F49:X49)&lt;$C49,$C49/$G$40,0))</f>
        <v>0</v>
      </c>
      <c r="Z49" s="51">
        <f>IF(Z$4&lt;$B49,"",IF(SUM($F49:Y49)&lt;$C49,$C49/$G$40,0))</f>
        <v>0</v>
      </c>
    </row>
    <row r="50" spans="1:26" hidden="1">
      <c r="B50" s="1">
        <f t="shared" si="18"/>
        <v>10</v>
      </c>
      <c r="C50" s="51">
        <v>0</v>
      </c>
      <c r="D50" s="51"/>
      <c r="E50" s="107"/>
      <c r="F50" s="152"/>
      <c r="G50" s="51" t="str">
        <f>IF(G$4&lt;$B50,"",IF(SUM($F50:F50)&lt;$C50,$C50/$G$40,0))</f>
        <v/>
      </c>
      <c r="H50" s="51" t="str">
        <f>IF(H$4&lt;$B50,"",IF(SUM($F50:G50)&lt;$C50,$C50/$G$40,0))</f>
        <v/>
      </c>
      <c r="I50" s="51" t="str">
        <f>IF(I$4&lt;$B50,"",IF(SUM($F50:H50)&lt;$C50,$C50/$G$40,0))</f>
        <v/>
      </c>
      <c r="J50" s="51" t="str">
        <f>IF(J$4&lt;$B50,"",IF(SUM($F50:I50)&lt;$C50,$C50/$G$40,0))</f>
        <v/>
      </c>
      <c r="K50" s="51" t="str">
        <f>IF(K$4&lt;$B50,"",IF(SUM($F50:J50)&lt;$C50,$C50/$G$40,0))</f>
        <v/>
      </c>
      <c r="L50" s="51" t="str">
        <f>IF(L$4&lt;$B50,"",IF(SUM($F50:K50)&lt;$C50,$C50/$G$40,0))</f>
        <v/>
      </c>
      <c r="M50" s="51" t="str">
        <f>IF(M$4&lt;$B50,"",IF(SUM($F50:L50)&lt;$C50,$C50/$G$40,0))</f>
        <v/>
      </c>
      <c r="N50" s="51" t="str">
        <f>IF(N$4&lt;$B50,"",IF(SUM($F50:M50)&lt;$C50,$C50/$G$40,0))</f>
        <v/>
      </c>
      <c r="O50" s="51" t="str">
        <f>IF(O$4&lt;$B50,"",IF(SUM($F50:N50)&lt;$C50,$C50/$G$40,0))</f>
        <v/>
      </c>
      <c r="P50" s="51">
        <f>IF(P$4&lt;$B50,"",IF(SUM($F50:O50)&lt;$C50,$C50/$G$40,0))</f>
        <v>0</v>
      </c>
      <c r="Q50" s="51">
        <f>IF(Q$4&lt;$B50,"",IF(SUM($F50:P50)&lt;$C50,$C50/$G$40,0))</f>
        <v>0</v>
      </c>
      <c r="R50" s="51">
        <f>IF(R$4&lt;$B50,"",IF(SUM($F50:Q50)&lt;$C50,$C50/$G$40,0))</f>
        <v>0</v>
      </c>
      <c r="S50" s="51">
        <f>IF(S$4&lt;$B50,"",IF(SUM($F50:R50)&lt;$C50,$C50/$G$40,0))</f>
        <v>0</v>
      </c>
      <c r="T50" s="51">
        <f>IF(T$4&lt;$B50,"",IF(SUM($F50:S50)&lt;$C50,$C50/$G$40,0))</f>
        <v>0</v>
      </c>
      <c r="U50" s="51">
        <f>IF(U$4&lt;$B50,"",IF(SUM($F50:T50)&lt;$C50,$C50/$G$40,0))</f>
        <v>0</v>
      </c>
      <c r="V50" s="51">
        <f>IF(V$4&lt;$B50,"",IF(SUM($F50:U50)&lt;$C50,$C50/$G$40,0))</f>
        <v>0</v>
      </c>
      <c r="W50" s="51">
        <f>IF(W$4&lt;$B50,"",IF(SUM($F50:V50)&lt;$C50,$C50/$G$40,0))</f>
        <v>0</v>
      </c>
      <c r="X50" s="51">
        <f>IF(X$4&lt;$B50,"",IF(SUM($F50:W50)&lt;$C50,$C50/$G$40,0))</f>
        <v>0</v>
      </c>
      <c r="Y50" s="51">
        <f>IF(Y$4&lt;$B50,"",IF(SUM($F50:X50)&lt;$C50,$C50/$G$40,0))</f>
        <v>0</v>
      </c>
      <c r="Z50" s="51">
        <f>IF(Z$4&lt;$B50,"",IF(SUM($F50:Y50)&lt;$C50,$C50/$G$40,0))</f>
        <v>0</v>
      </c>
    </row>
    <row r="51" spans="1:26" hidden="1">
      <c r="B51" s="1">
        <f t="shared" si="18"/>
        <v>11</v>
      </c>
      <c r="C51" s="51">
        <v>0</v>
      </c>
      <c r="D51" s="51"/>
      <c r="E51" s="107"/>
      <c r="F51" s="152"/>
      <c r="G51" s="51" t="str">
        <f>IF(G$4&lt;$B51,"",IF(SUM($F51:F51)&lt;$C51,$C51/$G$40,0))</f>
        <v/>
      </c>
      <c r="H51" s="51" t="str">
        <f>IF(H$4&lt;$B51,"",IF(SUM($F51:G51)&lt;$C51,$C51/$G$40,0))</f>
        <v/>
      </c>
      <c r="I51" s="51" t="str">
        <f>IF(I$4&lt;$B51,"",IF(SUM($F51:H51)&lt;$C51,$C51/$G$40,0))</f>
        <v/>
      </c>
      <c r="J51" s="51" t="str">
        <f>IF(J$4&lt;$B51,"",IF(SUM($F51:I51)&lt;$C51,$C51/$G$40,0))</f>
        <v/>
      </c>
      <c r="K51" s="51" t="str">
        <f>IF(K$4&lt;$B51,"",IF(SUM($F51:J51)&lt;$C51,$C51/$G$40,0))</f>
        <v/>
      </c>
      <c r="L51" s="51" t="str">
        <f>IF(L$4&lt;$B51,"",IF(SUM($F51:K51)&lt;$C51,$C51/$G$40,0))</f>
        <v/>
      </c>
      <c r="M51" s="51" t="str">
        <f>IF(M$4&lt;$B51,"",IF(SUM($F51:L51)&lt;$C51,$C51/$G$40,0))</f>
        <v/>
      </c>
      <c r="N51" s="51" t="str">
        <f>IF(N$4&lt;$B51,"",IF(SUM($F51:M51)&lt;$C51,$C51/$G$40,0))</f>
        <v/>
      </c>
      <c r="O51" s="51" t="str">
        <f>IF(O$4&lt;$B51,"",IF(SUM($F51:N51)&lt;$C51,$C51/$G$40,0))</f>
        <v/>
      </c>
      <c r="P51" s="51" t="str">
        <f>IF(P$4&lt;$B51,"",IF(SUM($F51:O51)&lt;$C51,$C51/$G$40,0))</f>
        <v/>
      </c>
      <c r="Q51" s="51">
        <f>IF(Q$4&lt;$B51,"",IF(SUM($F51:P51)&lt;$C51,$C51/$G$40,0))</f>
        <v>0</v>
      </c>
      <c r="R51" s="51">
        <f>IF(R$4&lt;$B51,"",IF(SUM($F51:Q51)&lt;$C51,$C51/$G$40,0))</f>
        <v>0</v>
      </c>
      <c r="S51" s="51">
        <f>IF(S$4&lt;$B51,"",IF(SUM($F51:R51)&lt;$C51,$C51/$G$40,0))</f>
        <v>0</v>
      </c>
      <c r="T51" s="51">
        <f>IF(T$4&lt;$B51,"",IF(SUM($F51:S51)&lt;$C51,$C51/$G$40,0))</f>
        <v>0</v>
      </c>
      <c r="U51" s="51">
        <f>IF(U$4&lt;$B51,"",IF(SUM($F51:T51)&lt;$C51,$C51/$G$40,0))</f>
        <v>0</v>
      </c>
      <c r="V51" s="51">
        <f>IF(V$4&lt;$B51,"",IF(SUM($F51:U51)&lt;$C51,$C51/$G$40,0))</f>
        <v>0</v>
      </c>
      <c r="W51" s="51">
        <f>IF(W$4&lt;$B51,"",IF(SUM($F51:V51)&lt;$C51,$C51/$G$40,0))</f>
        <v>0</v>
      </c>
      <c r="X51" s="51">
        <f>IF(X$4&lt;$B51,"",IF(SUM($F51:W51)&lt;$C51,$C51/$G$40,0))</f>
        <v>0</v>
      </c>
      <c r="Y51" s="51">
        <f>IF(Y$4&lt;$B51,"",IF(SUM($F51:X51)&lt;$C51,$C51/$G$40,0))</f>
        <v>0</v>
      </c>
      <c r="Z51" s="51">
        <f>IF(Z$4&lt;$B51,"",IF(SUM($F51:Y51)&lt;$C51,$C51/$G$40,0))</f>
        <v>0</v>
      </c>
    </row>
    <row r="52" spans="1:26" hidden="1">
      <c r="B52" s="1">
        <f t="shared" si="18"/>
        <v>12</v>
      </c>
      <c r="C52" s="51">
        <v>0</v>
      </c>
      <c r="D52" s="51"/>
      <c r="E52" s="107"/>
      <c r="F52" s="152"/>
      <c r="G52" s="51" t="str">
        <f>IF(G$4&lt;$B52,"",IF(SUM($F52:F52)&lt;$C52,$C52/$G$40,0))</f>
        <v/>
      </c>
      <c r="H52" s="51" t="str">
        <f>IF(H$4&lt;$B52,"",IF(SUM($F52:G52)&lt;$C52,$C52/$G$40,0))</f>
        <v/>
      </c>
      <c r="I52" s="51" t="str">
        <f>IF(I$4&lt;$B52,"",IF(SUM($F52:H52)&lt;$C52,$C52/$G$40,0))</f>
        <v/>
      </c>
      <c r="J52" s="51" t="str">
        <f>IF(J$4&lt;$B52,"",IF(SUM($F52:I52)&lt;$C52,$C52/$G$40,0))</f>
        <v/>
      </c>
      <c r="K52" s="51" t="str">
        <f>IF(K$4&lt;$B52,"",IF(SUM($F52:J52)&lt;$C52,$C52/$G$40,0))</f>
        <v/>
      </c>
      <c r="L52" s="51" t="str">
        <f>IF(L$4&lt;$B52,"",IF(SUM($F52:K52)&lt;$C52,$C52/$G$40,0))</f>
        <v/>
      </c>
      <c r="M52" s="51" t="str">
        <f>IF(M$4&lt;$B52,"",IF(SUM($F52:L52)&lt;$C52,$C52/$G$40,0))</f>
        <v/>
      </c>
      <c r="N52" s="51" t="str">
        <f>IF(N$4&lt;$B52,"",IF(SUM($F52:M52)&lt;$C52,$C52/$G$40,0))</f>
        <v/>
      </c>
      <c r="O52" s="51" t="str">
        <f>IF(O$4&lt;$B52,"",IF(SUM($F52:N52)&lt;$C52,$C52/$G$40,0))</f>
        <v/>
      </c>
      <c r="P52" s="51" t="str">
        <f>IF(P$4&lt;$B52,"",IF(SUM($F52:O52)&lt;$C52,$C52/$G$40,0))</f>
        <v/>
      </c>
      <c r="Q52" s="51" t="str">
        <f>IF(Q$4&lt;$B52,"",IF(SUM($F52:P52)&lt;$C52,$C52/$G$40,0))</f>
        <v/>
      </c>
      <c r="R52" s="51">
        <f>IF(R$4&lt;$B52,"",IF(SUM($F52:Q52)&lt;$C52,$C52/$G$40,0))</f>
        <v>0</v>
      </c>
      <c r="S52" s="51">
        <f>IF(S$4&lt;$B52,"",IF(SUM($F52:R52)&lt;$C52,$C52/$G$40,0))</f>
        <v>0</v>
      </c>
      <c r="T52" s="51">
        <f>IF(T$4&lt;$B52,"",IF(SUM($F52:S52)&lt;$C52,$C52/$G$40,0))</f>
        <v>0</v>
      </c>
      <c r="U52" s="51">
        <f>IF(U$4&lt;$B52,"",IF(SUM($F52:T52)&lt;$C52,$C52/$G$40,0))</f>
        <v>0</v>
      </c>
      <c r="V52" s="51">
        <f>IF(V$4&lt;$B52,"",IF(SUM($F52:U52)&lt;$C52,$C52/$G$40,0))</f>
        <v>0</v>
      </c>
      <c r="W52" s="51">
        <f>IF(W$4&lt;$B52,"",IF(SUM($F52:V52)&lt;$C52,$C52/$G$40,0))</f>
        <v>0</v>
      </c>
      <c r="X52" s="51">
        <f>IF(X$4&lt;$B52,"",IF(SUM($F52:W52)&lt;$C52,$C52/$G$40,0))</f>
        <v>0</v>
      </c>
      <c r="Y52" s="51">
        <f>IF(Y$4&lt;$B52,"",IF(SUM($F52:X52)&lt;$C52,$C52/$G$40,0))</f>
        <v>0</v>
      </c>
      <c r="Z52" s="51">
        <f>IF(Z$4&lt;$B52,"",IF(SUM($F52:Y52)&lt;$C52,$C52/$G$40,0))</f>
        <v>0</v>
      </c>
    </row>
    <row r="53" spans="1:26" hidden="1">
      <c r="B53" s="1">
        <f t="shared" si="18"/>
        <v>13</v>
      </c>
      <c r="C53" s="51">
        <v>0</v>
      </c>
      <c r="D53" s="51"/>
      <c r="E53" s="107"/>
      <c r="F53" s="152"/>
      <c r="G53" s="51" t="str">
        <f>IF(G$4&lt;$B53,"",IF(SUM($F53:F53)&lt;$C53,$C53/$G$40,0))</f>
        <v/>
      </c>
      <c r="H53" s="51" t="str">
        <f>IF(H$4&lt;$B53,"",IF(SUM($F53:G53)&lt;$C53,$C53/$G$40,0))</f>
        <v/>
      </c>
      <c r="I53" s="51" t="str">
        <f>IF(I$4&lt;$B53,"",IF(SUM($F53:H53)&lt;$C53,$C53/$G$40,0))</f>
        <v/>
      </c>
      <c r="J53" s="51" t="str">
        <f>IF(J$4&lt;$B53,"",IF(SUM($F53:I53)&lt;$C53,$C53/$G$40,0))</f>
        <v/>
      </c>
      <c r="K53" s="51" t="str">
        <f>IF(K$4&lt;$B53,"",IF(SUM($F53:J53)&lt;$C53,$C53/$G$40,0))</f>
        <v/>
      </c>
      <c r="L53" s="51" t="str">
        <f>IF(L$4&lt;$B53,"",IF(SUM($F53:K53)&lt;$C53,$C53/$G$40,0))</f>
        <v/>
      </c>
      <c r="M53" s="51" t="str">
        <f>IF(M$4&lt;$B53,"",IF(SUM($F53:L53)&lt;$C53,$C53/$G$40,0))</f>
        <v/>
      </c>
      <c r="N53" s="51" t="str">
        <f>IF(N$4&lt;$B53,"",IF(SUM($F53:M53)&lt;$C53,$C53/$G$40,0))</f>
        <v/>
      </c>
      <c r="O53" s="51" t="str">
        <f>IF(O$4&lt;$B53,"",IF(SUM($F53:N53)&lt;$C53,$C53/$G$40,0))</f>
        <v/>
      </c>
      <c r="P53" s="51" t="str">
        <f>IF(P$4&lt;$B53,"",IF(SUM($F53:O53)&lt;$C53,$C53/$G$40,0))</f>
        <v/>
      </c>
      <c r="Q53" s="51" t="str">
        <f>IF(Q$4&lt;$B53,"",IF(SUM($F53:P53)&lt;$C53,$C53/$G$40,0))</f>
        <v/>
      </c>
      <c r="R53" s="51" t="str">
        <f>IF(R$4&lt;$B53,"",IF(SUM($F53:Q53)&lt;$C53,$C53/$G$40,0))</f>
        <v/>
      </c>
      <c r="S53" s="51">
        <f>IF(S$4&lt;$B53,"",IF(SUM($F53:R53)&lt;$C53,$C53/$G$40,0))</f>
        <v>0</v>
      </c>
      <c r="T53" s="51">
        <f>IF(T$4&lt;$B53,"",IF(SUM($F53:S53)&lt;$C53,$C53/$G$40,0))</f>
        <v>0</v>
      </c>
      <c r="U53" s="51">
        <f>IF(U$4&lt;$B53,"",IF(SUM($F53:T53)&lt;$C53,$C53/$G$40,0))</f>
        <v>0</v>
      </c>
      <c r="V53" s="51">
        <f>IF(V$4&lt;$B53,"",IF(SUM($F53:U53)&lt;$C53,$C53/$G$40,0))</f>
        <v>0</v>
      </c>
      <c r="W53" s="51">
        <f>IF(W$4&lt;$B53,"",IF(SUM($F53:V53)&lt;$C53,$C53/$G$40,0))</f>
        <v>0</v>
      </c>
      <c r="X53" s="51">
        <f>IF(X$4&lt;$B53,"",IF(SUM($F53:W53)&lt;$C53,$C53/$G$40,0))</f>
        <v>0</v>
      </c>
      <c r="Y53" s="51">
        <f>IF(Y$4&lt;$B53,"",IF(SUM($F53:X53)&lt;$C53,$C53/$G$40,0))</f>
        <v>0</v>
      </c>
      <c r="Z53" s="51">
        <f>IF(Z$4&lt;$B53,"",IF(SUM($F53:Y53)&lt;$C53,$C53/$G$40,0))</f>
        <v>0</v>
      </c>
    </row>
    <row r="54" spans="1:26" hidden="1">
      <c r="B54" s="1">
        <f t="shared" si="18"/>
        <v>14</v>
      </c>
      <c r="C54" s="51">
        <v>0</v>
      </c>
      <c r="D54" s="51"/>
      <c r="E54" s="107"/>
      <c r="F54" s="152"/>
      <c r="G54" s="51" t="str">
        <f>IF(G$4&lt;$B54,"",IF(SUM($F54:F54)&lt;$C54,$C54/$G$40,0))</f>
        <v/>
      </c>
      <c r="H54" s="51" t="str">
        <f>IF(H$4&lt;$B54,"",IF(SUM($F54:G54)&lt;$C54,$C54/$G$40,0))</f>
        <v/>
      </c>
      <c r="I54" s="51" t="str">
        <f>IF(I$4&lt;$B54,"",IF(SUM($F54:H54)&lt;$C54,$C54/$G$40,0))</f>
        <v/>
      </c>
      <c r="J54" s="51" t="str">
        <f>IF(J$4&lt;$B54,"",IF(SUM($F54:I54)&lt;$C54,$C54/$G$40,0))</f>
        <v/>
      </c>
      <c r="K54" s="51" t="str">
        <f>IF(K$4&lt;$B54,"",IF(SUM($F54:J54)&lt;$C54,$C54/$G$40,0))</f>
        <v/>
      </c>
      <c r="L54" s="51" t="str">
        <f>IF(L$4&lt;$B54,"",IF(SUM($F54:K54)&lt;$C54,$C54/$G$40,0))</f>
        <v/>
      </c>
      <c r="M54" s="51" t="str">
        <f>IF(M$4&lt;$B54,"",IF(SUM($F54:L54)&lt;$C54,$C54/$G$40,0))</f>
        <v/>
      </c>
      <c r="N54" s="51" t="str">
        <f>IF(N$4&lt;$B54,"",IF(SUM($F54:M54)&lt;$C54,$C54/$G$40,0))</f>
        <v/>
      </c>
      <c r="O54" s="51" t="str">
        <f>IF(O$4&lt;$B54,"",IF(SUM($F54:N54)&lt;$C54,$C54/$G$40,0))</f>
        <v/>
      </c>
      <c r="P54" s="51" t="str">
        <f>IF(P$4&lt;$B54,"",IF(SUM($F54:O54)&lt;$C54,$C54/$G$40,0))</f>
        <v/>
      </c>
      <c r="Q54" s="51" t="str">
        <f>IF(Q$4&lt;$B54,"",IF(SUM($F54:P54)&lt;$C54,$C54/$G$40,0))</f>
        <v/>
      </c>
      <c r="R54" s="51" t="str">
        <f>IF(R$4&lt;$B54,"",IF(SUM($F54:Q54)&lt;$C54,$C54/$G$40,0))</f>
        <v/>
      </c>
      <c r="S54" s="51" t="str">
        <f>IF(S$4&lt;$B54,"",IF(SUM($F54:R54)&lt;$C54,$C54/$G$40,0))</f>
        <v/>
      </c>
      <c r="T54" s="51">
        <f>IF(T$4&lt;$B54,"",IF(SUM($F54:S54)&lt;$C54,$C54/$G$40,0))</f>
        <v>0</v>
      </c>
      <c r="U54" s="51">
        <f>IF(U$4&lt;$B54,"",IF(SUM($F54:T54)&lt;$C54,$C54/$G$40,0))</f>
        <v>0</v>
      </c>
      <c r="V54" s="51">
        <f>IF(V$4&lt;$B54,"",IF(SUM($F54:U54)&lt;$C54,$C54/$G$40,0))</f>
        <v>0</v>
      </c>
      <c r="W54" s="51">
        <f>IF(W$4&lt;$B54,"",IF(SUM($F54:V54)&lt;$C54,$C54/$G$40,0))</f>
        <v>0</v>
      </c>
      <c r="X54" s="51">
        <f>IF(X$4&lt;$B54,"",IF(SUM($F54:W54)&lt;$C54,$C54/$G$40,0))</f>
        <v>0</v>
      </c>
      <c r="Y54" s="51">
        <f>IF(Y$4&lt;$B54,"",IF(SUM($F54:X54)&lt;$C54,$C54/$G$40,0))</f>
        <v>0</v>
      </c>
      <c r="Z54" s="51">
        <f>IF(Z$4&lt;$B54,"",IF(SUM($F54:Y54)&lt;$C54,$C54/$G$40,0))</f>
        <v>0</v>
      </c>
    </row>
    <row r="55" spans="1:26" hidden="1">
      <c r="B55" s="1">
        <f t="shared" si="18"/>
        <v>15</v>
      </c>
      <c r="C55" s="51">
        <v>0</v>
      </c>
      <c r="D55" s="51"/>
      <c r="E55" s="107"/>
      <c r="F55" s="152"/>
      <c r="G55" s="51" t="str">
        <f>IF(G$4&lt;$B55,"",IF(SUM($F55:F55)&lt;$C55,$C55/$G$40,0))</f>
        <v/>
      </c>
      <c r="H55" s="51" t="str">
        <f>IF(H$4&lt;$B55,"",IF(SUM($F55:G55)&lt;$C55,$C55/$G$40,0))</f>
        <v/>
      </c>
      <c r="I55" s="51" t="str">
        <f>IF(I$4&lt;$B55,"",IF(SUM($F55:H55)&lt;$C55,$C55/$G$40,0))</f>
        <v/>
      </c>
      <c r="J55" s="51" t="str">
        <f>IF(J$4&lt;$B55,"",IF(SUM($F55:I55)&lt;$C55,$C55/$G$40,0))</f>
        <v/>
      </c>
      <c r="K55" s="51" t="str">
        <f>IF(K$4&lt;$B55,"",IF(SUM($F55:J55)&lt;$C55,$C55/$G$40,0))</f>
        <v/>
      </c>
      <c r="L55" s="51" t="str">
        <f>IF(L$4&lt;$B55,"",IF(SUM($F55:K55)&lt;$C55,$C55/$G$40,0))</f>
        <v/>
      </c>
      <c r="M55" s="51" t="str">
        <f>IF(M$4&lt;$B55,"",IF(SUM($F55:L55)&lt;$C55,$C55/$G$40,0))</f>
        <v/>
      </c>
      <c r="N55" s="51" t="str">
        <f>IF(N$4&lt;$B55,"",IF(SUM($F55:M55)&lt;$C55,$C55/$G$40,0))</f>
        <v/>
      </c>
      <c r="O55" s="51" t="str">
        <f>IF(O$4&lt;$B55,"",IF(SUM($F55:N55)&lt;$C55,$C55/$G$40,0))</f>
        <v/>
      </c>
      <c r="P55" s="51" t="str">
        <f>IF(P$4&lt;$B55,"",IF(SUM($F55:O55)&lt;$C55,$C55/$G$40,0))</f>
        <v/>
      </c>
      <c r="Q55" s="51" t="str">
        <f>IF(Q$4&lt;$B55,"",IF(SUM($F55:P55)&lt;$C55,$C55/$G$40,0))</f>
        <v/>
      </c>
      <c r="R55" s="51" t="str">
        <f>IF(R$4&lt;$B55,"",IF(SUM($F55:Q55)&lt;$C55,$C55/$G$40,0))</f>
        <v/>
      </c>
      <c r="S55" s="51" t="str">
        <f>IF(S$4&lt;$B55,"",IF(SUM($F55:R55)&lt;$C55,$C55/$G$40,0))</f>
        <v/>
      </c>
      <c r="T55" s="51" t="str">
        <f>IF(T$4&lt;$B55,"",IF(SUM($F55:S55)&lt;$C55,$C55/$G$40,0))</f>
        <v/>
      </c>
      <c r="U55" s="51">
        <f>IF(U$4&lt;$B55,"",IF(SUM($F55:T55)&lt;$C55,$C55/$G$40,0))</f>
        <v>0</v>
      </c>
      <c r="V55" s="51">
        <f>IF(V$4&lt;$B55,"",IF(SUM($F55:U55)&lt;$C55,$C55/$G$40,0))</f>
        <v>0</v>
      </c>
      <c r="W55" s="51">
        <f>IF(W$4&lt;$B55,"",IF(SUM($F55:V55)&lt;$C55,$C55/$G$40,0))</f>
        <v>0</v>
      </c>
      <c r="X55" s="51">
        <f>IF(X$4&lt;$B55,"",IF(SUM($F55:W55)&lt;$C55,$C55/$G$40,0))</f>
        <v>0</v>
      </c>
      <c r="Y55" s="51">
        <f>IF(Y$4&lt;$B55,"",IF(SUM($F55:X55)&lt;$C55,$C55/$G$40,0))</f>
        <v>0</v>
      </c>
      <c r="Z55" s="51">
        <f>IF(Z$4&lt;$B55,"",IF(SUM($F55:Y55)&lt;$C55,$C55/$G$40,0))</f>
        <v>0</v>
      </c>
    </row>
    <row r="56" spans="1:26" hidden="1">
      <c r="B56" s="1">
        <f t="shared" si="18"/>
        <v>16</v>
      </c>
      <c r="C56" s="51">
        <v>0</v>
      </c>
      <c r="D56" s="51"/>
      <c r="E56" s="107"/>
      <c r="F56" s="152"/>
      <c r="G56" s="51" t="str">
        <f>IF(G$4&lt;$B56,"",IF(SUM($F56:F56)&lt;$C56,$C56/$G$40,0))</f>
        <v/>
      </c>
      <c r="H56" s="51" t="str">
        <f>IF(H$4&lt;$B56,"",IF(SUM($F56:G56)&lt;$C56,$C56/$G$40,0))</f>
        <v/>
      </c>
      <c r="I56" s="51" t="str">
        <f>IF(I$4&lt;$B56,"",IF(SUM($F56:H56)&lt;$C56,$C56/$G$40,0))</f>
        <v/>
      </c>
      <c r="J56" s="51" t="str">
        <f>IF(J$4&lt;$B56,"",IF(SUM($F56:I56)&lt;$C56,$C56/$G$40,0))</f>
        <v/>
      </c>
      <c r="K56" s="51" t="str">
        <f>IF(K$4&lt;$B56,"",IF(SUM($F56:J56)&lt;$C56,$C56/$G$40,0))</f>
        <v/>
      </c>
      <c r="L56" s="51" t="str">
        <f>IF(L$4&lt;$B56,"",IF(SUM($F56:K56)&lt;$C56,$C56/$G$40,0))</f>
        <v/>
      </c>
      <c r="M56" s="51" t="str">
        <f>IF(M$4&lt;$B56,"",IF(SUM($F56:L56)&lt;$C56,$C56/$G$40,0))</f>
        <v/>
      </c>
      <c r="N56" s="51" t="str">
        <f>IF(N$4&lt;$B56,"",IF(SUM($F56:M56)&lt;$C56,$C56/$G$40,0))</f>
        <v/>
      </c>
      <c r="O56" s="51" t="str">
        <f>IF(O$4&lt;$B56,"",IF(SUM($F56:N56)&lt;$C56,$C56/$G$40,0))</f>
        <v/>
      </c>
      <c r="P56" s="51" t="str">
        <f>IF(P$4&lt;$B56,"",IF(SUM($F56:O56)&lt;$C56,$C56/$G$40,0))</f>
        <v/>
      </c>
      <c r="Q56" s="51" t="str">
        <f>IF(Q$4&lt;$B56,"",IF(SUM($F56:P56)&lt;$C56,$C56/$G$40,0))</f>
        <v/>
      </c>
      <c r="R56" s="51" t="str">
        <f>IF(R$4&lt;$B56,"",IF(SUM($F56:Q56)&lt;$C56,$C56/$G$40,0))</f>
        <v/>
      </c>
      <c r="S56" s="51" t="str">
        <f>IF(S$4&lt;$B56,"",IF(SUM($F56:R56)&lt;$C56,$C56/$G$40,0))</f>
        <v/>
      </c>
      <c r="T56" s="51" t="str">
        <f>IF(T$4&lt;$B56,"",IF(SUM($F56:S56)&lt;$C56,$C56/$G$40,0))</f>
        <v/>
      </c>
      <c r="U56" s="51" t="str">
        <f>IF(U$4&lt;$B56,"",IF(SUM($F56:T56)&lt;$C56,$C56/$G$40,0))</f>
        <v/>
      </c>
      <c r="V56" s="51">
        <f>IF(V$4&lt;$B56,"",IF(SUM($F56:U56)&lt;$C56,$C56/$G$40,0))</f>
        <v>0</v>
      </c>
      <c r="W56" s="51">
        <f>IF(W$4&lt;$B56,"",IF(SUM($F56:V56)&lt;$C56,$C56/$G$40,0))</f>
        <v>0</v>
      </c>
      <c r="X56" s="51">
        <f>IF(X$4&lt;$B56,"",IF(SUM($F56:W56)&lt;$C56,$C56/$G$40,0))</f>
        <v>0</v>
      </c>
      <c r="Y56" s="51">
        <f>IF(Y$4&lt;$B56,"",IF(SUM($F56:X56)&lt;$C56,$C56/$G$40,0))</f>
        <v>0</v>
      </c>
      <c r="Z56" s="51">
        <f>IF(Z$4&lt;$B56,"",IF(SUM($F56:Y56)&lt;$C56,$C56/$G$40,0))</f>
        <v>0</v>
      </c>
    </row>
    <row r="57" spans="1:26" hidden="1">
      <c r="B57" s="1">
        <f t="shared" si="18"/>
        <v>17</v>
      </c>
      <c r="C57" s="51">
        <v>0</v>
      </c>
      <c r="D57" s="51"/>
      <c r="E57" s="107"/>
      <c r="F57" s="152"/>
      <c r="G57" s="51" t="str">
        <f>IF(G$4&lt;$B57,"",IF(SUM($F57:F57)&lt;$C57,$C57/$G$40,0))</f>
        <v/>
      </c>
      <c r="H57" s="51" t="str">
        <f>IF(H$4&lt;$B57,"",IF(SUM($F57:G57)&lt;$C57,$C57/$G$40,0))</f>
        <v/>
      </c>
      <c r="I57" s="51" t="str">
        <f>IF(I$4&lt;$B57,"",IF(SUM($F57:H57)&lt;$C57,$C57/$G$40,0))</f>
        <v/>
      </c>
      <c r="J57" s="51" t="str">
        <f>IF(J$4&lt;$B57,"",IF(SUM($F57:I57)&lt;$C57,$C57/$G$40,0))</f>
        <v/>
      </c>
      <c r="K57" s="51" t="str">
        <f>IF(K$4&lt;$B57,"",IF(SUM($F57:J57)&lt;$C57,$C57/$G$40,0))</f>
        <v/>
      </c>
      <c r="L57" s="51" t="str">
        <f>IF(L$4&lt;$B57,"",IF(SUM($F57:K57)&lt;$C57,$C57/$G$40,0))</f>
        <v/>
      </c>
      <c r="M57" s="51" t="str">
        <f>IF(M$4&lt;$B57,"",IF(SUM($F57:L57)&lt;$C57,$C57/$G$40,0))</f>
        <v/>
      </c>
      <c r="N57" s="51" t="str">
        <f>IF(N$4&lt;$B57,"",IF(SUM($F57:M57)&lt;$C57,$C57/$G$40,0))</f>
        <v/>
      </c>
      <c r="O57" s="51" t="str">
        <f>IF(O$4&lt;$B57,"",IF(SUM($F57:N57)&lt;$C57,$C57/$G$40,0))</f>
        <v/>
      </c>
      <c r="P57" s="51" t="str">
        <f>IF(P$4&lt;$B57,"",IF(SUM($F57:O57)&lt;$C57,$C57/$G$40,0))</f>
        <v/>
      </c>
      <c r="Q57" s="51" t="str">
        <f>IF(Q$4&lt;$B57,"",IF(SUM($F57:P57)&lt;$C57,$C57/$G$40,0))</f>
        <v/>
      </c>
      <c r="R57" s="51" t="str">
        <f>IF(R$4&lt;$B57,"",IF(SUM($F57:Q57)&lt;$C57,$C57/$G$40,0))</f>
        <v/>
      </c>
      <c r="S57" s="51" t="str">
        <f>IF(S$4&lt;$B57,"",IF(SUM($F57:R57)&lt;$C57,$C57/$G$40,0))</f>
        <v/>
      </c>
      <c r="T57" s="51" t="str">
        <f>IF(T$4&lt;$B57,"",IF(SUM($F57:S57)&lt;$C57,$C57/$G$40,0))</f>
        <v/>
      </c>
      <c r="U57" s="51" t="str">
        <f>IF(U$4&lt;$B57,"",IF(SUM($F57:T57)&lt;$C57,$C57/$G$40,0))</f>
        <v/>
      </c>
      <c r="V57" s="51" t="str">
        <f>IF(V$4&lt;$B57,"",IF(SUM($F57:U57)&lt;$C57,$C57/$G$40,0))</f>
        <v/>
      </c>
      <c r="W57" s="51">
        <f>IF(W$4&lt;$B57,"",IF(SUM($F57:V57)&lt;$C57,$C57/$G$40,0))</f>
        <v>0</v>
      </c>
      <c r="X57" s="51">
        <f>IF(X$4&lt;$B57,"",IF(SUM($F57:W57)&lt;$C57,$C57/$G$40,0))</f>
        <v>0</v>
      </c>
      <c r="Y57" s="51">
        <f>IF(Y$4&lt;$B57,"",IF(SUM($F57:X57)&lt;$C57,$C57/$G$40,0))</f>
        <v>0</v>
      </c>
      <c r="Z57" s="51">
        <f>IF(Z$4&lt;$B57,"",IF(SUM($F57:Y57)&lt;$C57,$C57/$G$40,0))</f>
        <v>0</v>
      </c>
    </row>
    <row r="58" spans="1:26" hidden="1">
      <c r="B58" s="1">
        <f t="shared" si="18"/>
        <v>18</v>
      </c>
      <c r="C58" s="51">
        <v>0</v>
      </c>
      <c r="D58" s="51"/>
      <c r="E58" s="107"/>
      <c r="F58" s="152"/>
      <c r="G58" s="51" t="str">
        <f>IF(G$4&lt;$B58,"",IF(SUM($F58:F58)&lt;$C58,$C58/$G$40,0))</f>
        <v/>
      </c>
      <c r="H58" s="51" t="str">
        <f>IF(H$4&lt;$B58,"",IF(SUM($F58:G58)&lt;$C58,$C58/$G$40,0))</f>
        <v/>
      </c>
      <c r="I58" s="51" t="str">
        <f>IF(I$4&lt;$B58,"",IF(SUM($F58:H58)&lt;$C58,$C58/$G$40,0))</f>
        <v/>
      </c>
      <c r="J58" s="51" t="str">
        <f>IF(J$4&lt;$B58,"",IF(SUM($F58:I58)&lt;$C58,$C58/$G$40,0))</f>
        <v/>
      </c>
      <c r="K58" s="51" t="str">
        <f>IF(K$4&lt;$B58,"",IF(SUM($F58:J58)&lt;$C58,$C58/$G$40,0))</f>
        <v/>
      </c>
      <c r="L58" s="51" t="str">
        <f>IF(L$4&lt;$B58,"",IF(SUM($F58:K58)&lt;$C58,$C58/$G$40,0))</f>
        <v/>
      </c>
      <c r="M58" s="51" t="str">
        <f>IF(M$4&lt;$B58,"",IF(SUM($F58:L58)&lt;$C58,$C58/$G$40,0))</f>
        <v/>
      </c>
      <c r="N58" s="51" t="str">
        <f>IF(N$4&lt;$B58,"",IF(SUM($F58:M58)&lt;$C58,$C58/$G$40,0))</f>
        <v/>
      </c>
      <c r="O58" s="51" t="str">
        <f>IF(O$4&lt;$B58,"",IF(SUM($F58:N58)&lt;$C58,$C58/$G$40,0))</f>
        <v/>
      </c>
      <c r="P58" s="51" t="str">
        <f>IF(P$4&lt;$B58,"",IF(SUM($F58:O58)&lt;$C58,$C58/$G$40,0))</f>
        <v/>
      </c>
      <c r="Q58" s="51" t="str">
        <f>IF(Q$4&lt;$B58,"",IF(SUM($F58:P58)&lt;$C58,$C58/$G$40,0))</f>
        <v/>
      </c>
      <c r="R58" s="51" t="str">
        <f>IF(R$4&lt;$B58,"",IF(SUM($F58:Q58)&lt;$C58,$C58/$G$40,0))</f>
        <v/>
      </c>
      <c r="S58" s="51" t="str">
        <f>IF(S$4&lt;$B58,"",IF(SUM($F58:R58)&lt;$C58,$C58/$G$40,0))</f>
        <v/>
      </c>
      <c r="T58" s="51" t="str">
        <f>IF(T$4&lt;$B58,"",IF(SUM($F58:S58)&lt;$C58,$C58/$G$40,0))</f>
        <v/>
      </c>
      <c r="U58" s="51" t="str">
        <f>IF(U$4&lt;$B58,"",IF(SUM($F58:T58)&lt;$C58,$C58/$G$40,0))</f>
        <v/>
      </c>
      <c r="V58" s="51" t="str">
        <f>IF(V$4&lt;$B58,"",IF(SUM($F58:U58)&lt;$C58,$C58/$G$40,0))</f>
        <v/>
      </c>
      <c r="W58" s="51" t="str">
        <f>IF(W$4&lt;$B58,"",IF(SUM($F58:V58)&lt;$C58,$C58/$G$40,0))</f>
        <v/>
      </c>
      <c r="X58" s="51">
        <f>IF(X$4&lt;$B58,"",IF(SUM($F58:W58)&lt;$C58,$C58/$G$40,0))</f>
        <v>0</v>
      </c>
      <c r="Y58" s="51">
        <f>IF(Y$4&lt;$B58,"",IF(SUM($F58:X58)&lt;$C58,$C58/$G$40,0))</f>
        <v>0</v>
      </c>
      <c r="Z58" s="51">
        <f>IF(Z$4&lt;$B58,"",IF(SUM($F58:Y58)&lt;$C58,$C58/$G$40,0))</f>
        <v>0</v>
      </c>
    </row>
    <row r="59" spans="1:26" hidden="1">
      <c r="B59" s="1">
        <f t="shared" si="18"/>
        <v>19</v>
      </c>
      <c r="C59" s="51">
        <v>0</v>
      </c>
      <c r="D59" s="51"/>
      <c r="E59" s="107"/>
      <c r="F59" s="152"/>
      <c r="G59" s="51" t="str">
        <f>IF(G$4&lt;$B59,"",IF(SUM($F59:F59)&lt;$C59,$C59/$G$40,0))</f>
        <v/>
      </c>
      <c r="H59" s="51" t="str">
        <f>IF(H$4&lt;$B59,"",IF(SUM($F59:G59)&lt;$C59,$C59/$G$40,0))</f>
        <v/>
      </c>
      <c r="I59" s="51" t="str">
        <f>IF(I$4&lt;$B59,"",IF(SUM($F59:H59)&lt;$C59,$C59/$G$40,0))</f>
        <v/>
      </c>
      <c r="J59" s="51" t="str">
        <f>IF(J$4&lt;$B59,"",IF(SUM($F59:I59)&lt;$C59,$C59/$G$40,0))</f>
        <v/>
      </c>
      <c r="K59" s="51" t="str">
        <f>IF(K$4&lt;$B59,"",IF(SUM($F59:J59)&lt;$C59,$C59/$G$40,0))</f>
        <v/>
      </c>
      <c r="L59" s="51" t="str">
        <f>IF(L$4&lt;$B59,"",IF(SUM($F59:K59)&lt;$C59,$C59/$G$40,0))</f>
        <v/>
      </c>
      <c r="M59" s="51" t="str">
        <f>IF(M$4&lt;$B59,"",IF(SUM($F59:L59)&lt;$C59,$C59/$G$40,0))</f>
        <v/>
      </c>
      <c r="N59" s="51" t="str">
        <f>IF(N$4&lt;$B59,"",IF(SUM($F59:M59)&lt;$C59,$C59/$G$40,0))</f>
        <v/>
      </c>
      <c r="O59" s="51" t="str">
        <f>IF(O$4&lt;$B59,"",IF(SUM($F59:N59)&lt;$C59,$C59/$G$40,0))</f>
        <v/>
      </c>
      <c r="P59" s="51" t="str">
        <f>IF(P$4&lt;$B59,"",IF(SUM($F59:O59)&lt;$C59,$C59/$G$40,0))</f>
        <v/>
      </c>
      <c r="Q59" s="51" t="str">
        <f>IF(Q$4&lt;$B59,"",IF(SUM($F59:P59)&lt;$C59,$C59/$G$40,0))</f>
        <v/>
      </c>
      <c r="R59" s="51" t="str">
        <f>IF(R$4&lt;$B59,"",IF(SUM($F59:Q59)&lt;$C59,$C59/$G$40,0))</f>
        <v/>
      </c>
      <c r="S59" s="51" t="str">
        <f>IF(S$4&lt;$B59,"",IF(SUM($F59:R59)&lt;$C59,$C59/$G$40,0))</f>
        <v/>
      </c>
      <c r="T59" s="51" t="str">
        <f>IF(T$4&lt;$B59,"",IF(SUM($F59:S59)&lt;$C59,$C59/$G$40,0))</f>
        <v/>
      </c>
      <c r="U59" s="51" t="str">
        <f>IF(U$4&lt;$B59,"",IF(SUM($F59:T59)&lt;$C59,$C59/$G$40,0))</f>
        <v/>
      </c>
      <c r="V59" s="51" t="str">
        <f>IF(V$4&lt;$B59,"",IF(SUM($F59:U59)&lt;$C59,$C59/$G$40,0))</f>
        <v/>
      </c>
      <c r="W59" s="51" t="str">
        <f>IF(W$4&lt;$B59,"",IF(SUM($F59:V59)&lt;$C59,$C59/$G$40,0))</f>
        <v/>
      </c>
      <c r="X59" s="51" t="str">
        <f>IF(X$4&lt;$B59,"",IF(SUM($F59:W59)&lt;$C59,$C59/$G$40,0))</f>
        <v/>
      </c>
      <c r="Y59" s="51">
        <f>IF(Y$4&lt;$B59,"",IF(SUM($F59:X59)&lt;$C59,$C59/$G$40,0))</f>
        <v>0</v>
      </c>
      <c r="Z59" s="51">
        <f>IF(Z$4&lt;$B59,"",IF(SUM($F59:Y59)&lt;$C59,$C59/$G$40,0))</f>
        <v>0</v>
      </c>
    </row>
    <row r="60" spans="1:26">
      <c r="B60" s="1">
        <f t="shared" si="18"/>
        <v>20</v>
      </c>
      <c r="C60" s="51">
        <v>0</v>
      </c>
      <c r="D60" s="51"/>
      <c r="E60" s="107"/>
      <c r="F60" s="152"/>
      <c r="G60" s="51" t="str">
        <f>IF(G$4&lt;$B60,"",IF(SUM($F60:F60)&lt;$C60,$C60/$G$40,0))</f>
        <v/>
      </c>
      <c r="H60" s="51" t="str">
        <f>IF(H$4&lt;$B60,"",IF(SUM($F60:G60)&lt;$C60,$C60/$G$40,0))</f>
        <v/>
      </c>
      <c r="I60" s="51" t="str">
        <f>IF(I$4&lt;$B60,"",IF(SUM($F60:H60)&lt;$C60,$C60/$G$40,0))</f>
        <v/>
      </c>
      <c r="J60" s="51" t="str">
        <f>IF(J$4&lt;$B60,"",IF(SUM($F60:I60)&lt;$C60,$C60/$G$40,0))</f>
        <v/>
      </c>
      <c r="K60" s="51" t="str">
        <f>IF(K$4&lt;$B60,"",IF(SUM($F60:J60)&lt;$C60,$C60/$G$40,0))</f>
        <v/>
      </c>
      <c r="L60" s="51" t="str">
        <f>IF(L$4&lt;$B60,"",IF(SUM($F60:K60)&lt;$C60,$C60/$G$40,0))</f>
        <v/>
      </c>
      <c r="M60" s="51" t="str">
        <f>IF(M$4&lt;$B60,"",IF(SUM($F60:L60)&lt;$C60,$C60/$G$40,0))</f>
        <v/>
      </c>
      <c r="N60" s="51" t="str">
        <f>IF(N$4&lt;$B60,"",IF(SUM($F60:M60)&lt;$C60,$C60/$G$40,0))</f>
        <v/>
      </c>
      <c r="O60" s="51" t="str">
        <f>IF(O$4&lt;$B60,"",IF(SUM($F60:N60)&lt;$C60,$C60/$G$40,0))</f>
        <v/>
      </c>
      <c r="P60" s="51" t="str">
        <f>IF(P$4&lt;$B60,"",IF(SUM($F60:O60)&lt;$C60,$C60/$G$40,0))</f>
        <v/>
      </c>
      <c r="Q60" s="51" t="str">
        <f>IF(Q$4&lt;$B60,"",IF(SUM($F60:P60)&lt;$C60,$C60/$G$40,0))</f>
        <v/>
      </c>
      <c r="R60" s="51" t="str">
        <f>IF(R$4&lt;$B60,"",IF(SUM($F60:Q60)&lt;$C60,$C60/$G$40,0))</f>
        <v/>
      </c>
      <c r="S60" s="51" t="str">
        <f>IF(S$4&lt;$B60,"",IF(SUM($F60:R60)&lt;$C60,$C60/$G$40,0))</f>
        <v/>
      </c>
      <c r="T60" s="51" t="str">
        <f>IF(T$4&lt;$B60,"",IF(SUM($F60:S60)&lt;$C60,$C60/$G$40,0))</f>
        <v/>
      </c>
      <c r="U60" s="51" t="str">
        <f>IF(U$4&lt;$B60,"",IF(SUM($F60:T60)&lt;$C60,$C60/$G$40,0))</f>
        <v/>
      </c>
      <c r="V60" s="51" t="str">
        <f>IF(V$4&lt;$B60,"",IF(SUM($F60:U60)&lt;$C60,$C60/$G$40,0))</f>
        <v/>
      </c>
      <c r="W60" s="51" t="str">
        <f>IF(W$4&lt;$B60,"",IF(SUM($F60:V60)&lt;$C60,$C60/$G$40,0))</f>
        <v/>
      </c>
      <c r="X60" s="51" t="str">
        <f>IF(X$4&lt;$B60,"",IF(SUM($F60:W60)&lt;$C60,$C60/$G$40,0))</f>
        <v/>
      </c>
      <c r="Y60" s="51" t="str">
        <f>IF(Y$4&lt;$B60,"",IF(SUM($F60:X60)&lt;$C60,$C60/$G$40,0))</f>
        <v/>
      </c>
      <c r="Z60" s="51">
        <f>IF(Z$4&lt;$B60,"",IF(SUM($F60:Y60)&lt;$C60,$C60/$G$40,0))</f>
        <v>0</v>
      </c>
    </row>
    <row r="61" spans="1:26">
      <c r="C61" s="108" t="s">
        <v>104</v>
      </c>
      <c r="D61" s="108"/>
      <c r="E61" s="109"/>
      <c r="F61" s="153"/>
      <c r="G61" s="82">
        <f t="shared" ref="G61:Z61" si="19">SUM(G41:G60)</f>
        <v>0</v>
      </c>
      <c r="H61" s="82">
        <f t="shared" si="19"/>
        <v>0</v>
      </c>
      <c r="I61" s="82">
        <f t="shared" si="19"/>
        <v>0</v>
      </c>
      <c r="J61" s="82">
        <f t="shared" si="19"/>
        <v>0</v>
      </c>
      <c r="K61" s="82">
        <f t="shared" si="19"/>
        <v>0.8666666666666667</v>
      </c>
      <c r="L61" s="82">
        <f t="shared" si="19"/>
        <v>0.8666666666666667</v>
      </c>
      <c r="M61" s="82">
        <f t="shared" si="19"/>
        <v>0.8666666666666667</v>
      </c>
      <c r="N61" s="82">
        <f t="shared" si="19"/>
        <v>0.8666666666666667</v>
      </c>
      <c r="O61" s="82">
        <f t="shared" si="19"/>
        <v>0.8666666666666667</v>
      </c>
      <c r="P61" s="82">
        <f t="shared" si="19"/>
        <v>0.8666666666666667</v>
      </c>
      <c r="Q61" s="82">
        <f t="shared" si="19"/>
        <v>0.8666666666666667</v>
      </c>
      <c r="R61" s="82">
        <f t="shared" si="19"/>
        <v>0.8666666666666667</v>
      </c>
      <c r="S61" s="82">
        <f t="shared" si="19"/>
        <v>0.8666666666666667</v>
      </c>
      <c r="T61" s="82">
        <f t="shared" si="19"/>
        <v>0.8666666666666667</v>
      </c>
      <c r="U61" s="82">
        <f t="shared" si="19"/>
        <v>0.8666666666666667</v>
      </c>
      <c r="V61" s="82">
        <f t="shared" si="19"/>
        <v>0.8666666666666667</v>
      </c>
      <c r="W61" s="82">
        <f t="shared" si="19"/>
        <v>0.8666666666666667</v>
      </c>
      <c r="X61" s="82">
        <f t="shared" si="19"/>
        <v>0.8666666666666667</v>
      </c>
      <c r="Y61" s="82">
        <f t="shared" si="19"/>
        <v>0.8666666666666667</v>
      </c>
      <c r="Z61" s="82">
        <f t="shared" si="19"/>
        <v>0.8666666666666667</v>
      </c>
    </row>
    <row r="63" spans="1:26">
      <c r="E63" s="111"/>
      <c r="F63" s="111"/>
      <c r="G63" s="42" t="s">
        <v>47</v>
      </c>
    </row>
    <row r="64" spans="1:26">
      <c r="A64" s="1" t="s">
        <v>82</v>
      </c>
      <c r="C64" s="104" t="s">
        <v>50</v>
      </c>
      <c r="D64" s="105"/>
      <c r="E64" s="105"/>
      <c r="F64" s="105"/>
      <c r="G64" s="161">
        <f>Control!$G$48</f>
        <v>15</v>
      </c>
      <c r="H64" s="51"/>
    </row>
    <row r="65" spans="2:26">
      <c r="B65" s="106">
        <v>1</v>
      </c>
      <c r="C65" s="51" cm="1">
        <f t="array" ref="C65:C84">TRANSPOSE(G31:Z31)</f>
        <v>0</v>
      </c>
      <c r="D65" s="51"/>
      <c r="E65" s="107"/>
      <c r="F65" s="152"/>
      <c r="G65" s="51">
        <f>IF(G$4&lt;$B65,"",IF(SUM($F65:F65)&lt;$C65,$C65/$G$64,0))</f>
        <v>0</v>
      </c>
      <c r="H65" s="51">
        <f>IF(H$4&lt;$B65,"",IF(SUM($F65:G65)&lt;$C65,$C65/$G$64,0))</f>
        <v>0</v>
      </c>
      <c r="I65" s="51">
        <f>IF(I$4&lt;$B65,"",IF(SUM($F65:H65)&lt;$C65,$C65/$G$64,0))</f>
        <v>0</v>
      </c>
      <c r="J65" s="51">
        <f>IF(J$4&lt;$B65,"",IF(SUM($F65:I65)&lt;$C65,$C65/$G$64,0))</f>
        <v>0</v>
      </c>
      <c r="K65" s="51">
        <f>IF(K$4&lt;$B65,"",IF(SUM($F65:J65)&lt;$C65,$C65/$G$64,0))</f>
        <v>0</v>
      </c>
      <c r="L65" s="51">
        <f>IF(L$4&lt;$B65,"",IF(SUM($F65:K65)&lt;$C65,$C65/$G$64,0))</f>
        <v>0</v>
      </c>
      <c r="M65" s="51">
        <f>IF(M$4&lt;$B65,"",IF(SUM($F65:L65)&lt;$C65,$C65/$G$64,0))</f>
        <v>0</v>
      </c>
      <c r="N65" s="51">
        <f>IF(N$4&lt;$B65,"",IF(SUM($F65:M65)&lt;$C65,$C65/$G$64,0))</f>
        <v>0</v>
      </c>
      <c r="O65" s="51">
        <f>IF(O$4&lt;$B65,"",IF(SUM($F65:N65)&lt;$C65,$C65/$G$64,0))</f>
        <v>0</v>
      </c>
      <c r="P65" s="51">
        <f>IF(P$4&lt;$B65,"",IF(SUM($F65:O65)&lt;$C65,$C65/$G$64,0))</f>
        <v>0</v>
      </c>
      <c r="Q65" s="51">
        <f>IF(Q$4&lt;$B65,"",IF(SUM($F65:P65)&lt;$C65,$C65/$G$64,0))</f>
        <v>0</v>
      </c>
      <c r="R65" s="51">
        <f>IF(R$4&lt;$B65,"",IF(SUM($F65:Q65)&lt;$C65,$C65/$G$64,0))</f>
        <v>0</v>
      </c>
      <c r="S65" s="51">
        <f>IF(S$4&lt;$B65,"",IF(SUM($F65:R65)&lt;$C65,$C65/$G$64,0))</f>
        <v>0</v>
      </c>
      <c r="T65" s="51">
        <f>IF(T$4&lt;$B65,"",IF(SUM($F65:S65)&lt;$C65,$C65/$G$64,0))</f>
        <v>0</v>
      </c>
      <c r="U65" s="51">
        <f>IF(U$4&lt;$B65,"",IF(SUM($F65:T65)&lt;$C65,$C65/$G$64,0))</f>
        <v>0</v>
      </c>
      <c r="V65" s="51">
        <f>IF(V$4&lt;$B65,"",IF(SUM($F65:U65)&lt;$C65,$C65/$G$64,0))</f>
        <v>0</v>
      </c>
      <c r="W65" s="51">
        <f>IF(W$4&lt;$B65,"",IF(SUM($F65:V65)&lt;$C65,$C65/$G$64,0))</f>
        <v>0</v>
      </c>
      <c r="X65" s="51">
        <f>IF(X$4&lt;$B65,"",IF(SUM($F65:W65)&lt;$C65,$C65/$G$64,0))</f>
        <v>0</v>
      </c>
      <c r="Y65" s="51">
        <f>IF(Y$4&lt;$B65,"",IF(SUM($F65:X65)&lt;$C65,$C65/$G$64,0))</f>
        <v>0</v>
      </c>
      <c r="Z65" s="51">
        <f>IF(Z$4&lt;$B65,"",IF(SUM($F65:Y65)&lt;$C65,$C65/$G$64,0))</f>
        <v>0</v>
      </c>
    </row>
    <row r="66" spans="2:26">
      <c r="B66" s="1">
        <f t="shared" ref="B66:B84" si="20">B65+1</f>
        <v>2</v>
      </c>
      <c r="C66" s="51">
        <v>0</v>
      </c>
      <c r="D66" s="51"/>
      <c r="E66" s="107"/>
      <c r="F66" s="152"/>
      <c r="G66" s="51" t="str">
        <f>IF(G$4&lt;$B66,"",IF(SUM($F66:F66)&lt;$C66,$C66/$G$64,0))</f>
        <v/>
      </c>
      <c r="H66" s="51">
        <f>IF(H$4&lt;$B66,"",IF(SUM($F66:G66)&lt;$C66,$C66/$G$64,0))</f>
        <v>0</v>
      </c>
      <c r="I66" s="51">
        <f>IF(I$4&lt;$B66,"",IF(SUM($F66:H66)&lt;$C66,$C66/$G$64,0))</f>
        <v>0</v>
      </c>
      <c r="J66" s="51">
        <f>IF(J$4&lt;$B66,"",IF(SUM($F66:I66)&lt;$C66,$C66/$G$64,0))</f>
        <v>0</v>
      </c>
      <c r="K66" s="51">
        <f>IF(K$4&lt;$B66,"",IF(SUM($F66:J66)&lt;$C66,$C66/$G$64,0))</f>
        <v>0</v>
      </c>
      <c r="L66" s="51">
        <f>IF(L$4&lt;$B66,"",IF(SUM($F66:K66)&lt;$C66,$C66/$G$64,0))</f>
        <v>0</v>
      </c>
      <c r="M66" s="51">
        <f>IF(M$4&lt;$B66,"",IF(SUM($F66:L66)&lt;$C66,$C66/$G$64,0))</f>
        <v>0</v>
      </c>
      <c r="N66" s="51">
        <f>IF(N$4&lt;$B66,"",IF(SUM($F66:M66)&lt;$C66,$C66/$G$64,0))</f>
        <v>0</v>
      </c>
      <c r="O66" s="51">
        <f>IF(O$4&lt;$B66,"",IF(SUM($F66:N66)&lt;$C66,$C66/$G$64,0))</f>
        <v>0</v>
      </c>
      <c r="P66" s="51">
        <f>IF(P$4&lt;$B66,"",IF(SUM($F66:O66)&lt;$C66,$C66/$G$64,0))</f>
        <v>0</v>
      </c>
      <c r="Q66" s="51">
        <f>IF(Q$4&lt;$B66,"",IF(SUM($F66:P66)&lt;$C66,$C66/$G$64,0))</f>
        <v>0</v>
      </c>
      <c r="R66" s="51">
        <f>IF(R$4&lt;$B66,"",IF(SUM($F66:Q66)&lt;$C66,$C66/$G$64,0))</f>
        <v>0</v>
      </c>
      <c r="S66" s="51">
        <f>IF(S$4&lt;$B66,"",IF(SUM($F66:R66)&lt;$C66,$C66/$G$64,0))</f>
        <v>0</v>
      </c>
      <c r="T66" s="51">
        <f>IF(T$4&lt;$B66,"",IF(SUM($F66:S66)&lt;$C66,$C66/$G$64,0))</f>
        <v>0</v>
      </c>
      <c r="U66" s="51">
        <f>IF(U$4&lt;$B66,"",IF(SUM($F66:T66)&lt;$C66,$C66/$G$64,0))</f>
        <v>0</v>
      </c>
      <c r="V66" s="51">
        <f>IF(V$4&lt;$B66,"",IF(SUM($F66:U66)&lt;$C66,$C66/$G$64,0))</f>
        <v>0</v>
      </c>
      <c r="W66" s="51">
        <f>IF(W$4&lt;$B66,"",IF(SUM($F66:V66)&lt;$C66,$C66/$G$64,0))</f>
        <v>0</v>
      </c>
      <c r="X66" s="51">
        <f>IF(X$4&lt;$B66,"",IF(SUM($F66:W66)&lt;$C66,$C66/$G$64,0))</f>
        <v>0</v>
      </c>
      <c r="Y66" s="51">
        <f>IF(Y$4&lt;$B66,"",IF(SUM($F66:X66)&lt;$C66,$C66/$G$64,0))</f>
        <v>0</v>
      </c>
      <c r="Z66" s="51">
        <f>IF(Z$4&lt;$B66,"",IF(SUM($F66:Y66)&lt;$C66,$C66/$G$64,0))</f>
        <v>0</v>
      </c>
    </row>
    <row r="67" spans="2:26">
      <c r="B67" s="1">
        <f t="shared" si="20"/>
        <v>3</v>
      </c>
      <c r="C67" s="51">
        <v>16.25</v>
      </c>
      <c r="D67" s="51"/>
      <c r="E67" s="107"/>
      <c r="F67" s="152"/>
      <c r="G67" s="51" t="str">
        <f>IF(G$4&lt;$B67,"",IF(SUM($F67:F67)&lt;$C67,$C67/$G$64,0))</f>
        <v/>
      </c>
      <c r="H67" s="51" t="str">
        <f>IF(H$4&lt;$B67,"",IF(SUM($F67:G67)&lt;$C67,$C67/$G$64,0))</f>
        <v/>
      </c>
      <c r="I67" s="51">
        <f>IF(I$4&lt;$B67,"",IF(SUM($F67:H67)&lt;$C67,$C67/$G$64,0))</f>
        <v>1.0833333333333333</v>
      </c>
      <c r="J67" s="51">
        <f>IF(J$4&lt;$B67,"",IF(SUM($F67:I67)&lt;$C67,$C67/$G$64,0))</f>
        <v>1.0833333333333333</v>
      </c>
      <c r="K67" s="51">
        <f>IF(K$4&lt;$B67,"",IF(SUM($F67:J67)&lt;$C67,$C67/$G$64,0))</f>
        <v>1.0833333333333333</v>
      </c>
      <c r="L67" s="51">
        <f>IF(L$4&lt;$B67,"",IF(SUM($F67:K67)&lt;$C67,$C67/$G$64,0))</f>
        <v>1.0833333333333333</v>
      </c>
      <c r="M67" s="51">
        <f>IF(M$4&lt;$B67,"",IF(SUM($F67:L67)&lt;$C67,$C67/$G$64,0))</f>
        <v>1.0833333333333333</v>
      </c>
      <c r="N67" s="51">
        <f>IF(N$4&lt;$B67,"",IF(SUM($F67:M67)&lt;$C67,$C67/$G$64,0))</f>
        <v>1.0833333333333333</v>
      </c>
      <c r="O67" s="51">
        <f>IF(O$4&lt;$B67,"",IF(SUM($F67:N67)&lt;$C67,$C67/$G$64,0))</f>
        <v>1.0833333333333333</v>
      </c>
      <c r="P67" s="51">
        <f>IF(P$4&lt;$B67,"",IF(SUM($F67:O67)&lt;$C67,$C67/$G$64,0))</f>
        <v>1.0833333333333333</v>
      </c>
      <c r="Q67" s="51">
        <f>IF(Q$4&lt;$B67,"",IF(SUM($F67:P67)&lt;$C67,$C67/$G$64,0))</f>
        <v>1.0833333333333333</v>
      </c>
      <c r="R67" s="51">
        <f>IF(R$4&lt;$B67,"",IF(SUM($F67:Q67)&lt;$C67,$C67/$G$64,0))</f>
        <v>1.0833333333333333</v>
      </c>
      <c r="S67" s="51">
        <f>IF(S$4&lt;$B67,"",IF(SUM($F67:R67)&lt;$C67,$C67/$G$64,0))</f>
        <v>1.0833333333333333</v>
      </c>
      <c r="T67" s="51">
        <f>IF(T$4&lt;$B67,"",IF(SUM($F67:S67)&lt;$C67,$C67/$G$64,0))</f>
        <v>1.0833333333333333</v>
      </c>
      <c r="U67" s="51">
        <f>IF(U$4&lt;$B67,"",IF(SUM($F67:T67)&lt;$C67,$C67/$G$64,0))</f>
        <v>1.0833333333333333</v>
      </c>
      <c r="V67" s="51">
        <f>IF(V$4&lt;$B67,"",IF(SUM($F67:U67)&lt;$C67,$C67/$G$64,0))</f>
        <v>1.0833333333333333</v>
      </c>
      <c r="W67" s="51">
        <f>IF(W$4&lt;$B67,"",IF(SUM($F67:V67)&lt;$C67,$C67/$G$64,0))</f>
        <v>1.0833333333333333</v>
      </c>
      <c r="X67" s="51">
        <f>IF(X$4&lt;$B67,"",IF(SUM($F67:W67)&lt;$C67,$C67/$G$64,0))</f>
        <v>0</v>
      </c>
      <c r="Y67" s="51">
        <f>IF(Y$4&lt;$B67,"",IF(SUM($F67:X67)&lt;$C67,$C67/$G$64,0))</f>
        <v>0</v>
      </c>
      <c r="Z67" s="51">
        <f>IF(Z$4&lt;$B67,"",IF(SUM($F67:Y67)&lt;$C67,$C67/$G$64,0))</f>
        <v>0</v>
      </c>
    </row>
    <row r="68" spans="2:26">
      <c r="B68" s="1">
        <f t="shared" si="20"/>
        <v>4</v>
      </c>
      <c r="C68" s="51">
        <v>16.25</v>
      </c>
      <c r="D68" s="51"/>
      <c r="E68" s="107"/>
      <c r="F68" s="152"/>
      <c r="G68" s="51" t="str">
        <f>IF(G$4&lt;$B68,"",IF(SUM($F68:F68)&lt;$C68,$C68/$G$64,0))</f>
        <v/>
      </c>
      <c r="H68" s="51" t="str">
        <f>IF(H$4&lt;$B68,"",IF(SUM($F68:G68)&lt;$C68,$C68/$G$64,0))</f>
        <v/>
      </c>
      <c r="I68" s="51" t="str">
        <f>IF(I$4&lt;$B68,"",IF(SUM($F68:H68)&lt;$C68,$C68/$G$64,0))</f>
        <v/>
      </c>
      <c r="J68" s="51">
        <f>IF(J$4&lt;$B68,"",IF(SUM($F68:I68)&lt;$C68,$C68/$G$64,0))</f>
        <v>1.0833333333333333</v>
      </c>
      <c r="K68" s="51">
        <f>IF(K$4&lt;$B68,"",IF(SUM($F68:J68)&lt;$C68,$C68/$G$64,0))</f>
        <v>1.0833333333333333</v>
      </c>
      <c r="L68" s="51">
        <f>IF(L$4&lt;$B68,"",IF(SUM($F68:K68)&lt;$C68,$C68/$G$64,0))</f>
        <v>1.0833333333333333</v>
      </c>
      <c r="M68" s="51">
        <f>IF(M$4&lt;$B68,"",IF(SUM($F68:L68)&lt;$C68,$C68/$G$64,0))</f>
        <v>1.0833333333333333</v>
      </c>
      <c r="N68" s="51">
        <f>IF(N$4&lt;$B68,"",IF(SUM($F68:M68)&lt;$C68,$C68/$G$64,0))</f>
        <v>1.0833333333333333</v>
      </c>
      <c r="O68" s="51">
        <f>IF(O$4&lt;$B68,"",IF(SUM($F68:N68)&lt;$C68,$C68/$G$64,0))</f>
        <v>1.0833333333333333</v>
      </c>
      <c r="P68" s="51">
        <f>IF(P$4&lt;$B68,"",IF(SUM($F68:O68)&lt;$C68,$C68/$G$64,0))</f>
        <v>1.0833333333333333</v>
      </c>
      <c r="Q68" s="51">
        <f>IF(Q$4&lt;$B68,"",IF(SUM($F68:P68)&lt;$C68,$C68/$G$64,0))</f>
        <v>1.0833333333333333</v>
      </c>
      <c r="R68" s="51">
        <f>IF(R$4&lt;$B68,"",IF(SUM($F68:Q68)&lt;$C68,$C68/$G$64,0))</f>
        <v>1.0833333333333333</v>
      </c>
      <c r="S68" s="51">
        <f>IF(S$4&lt;$B68,"",IF(SUM($F68:R68)&lt;$C68,$C68/$G$64,0))</f>
        <v>1.0833333333333333</v>
      </c>
      <c r="T68" s="51">
        <f>IF(T$4&lt;$B68,"",IF(SUM($F68:S68)&lt;$C68,$C68/$G$64,0))</f>
        <v>1.0833333333333333</v>
      </c>
      <c r="U68" s="51">
        <f>IF(U$4&lt;$B68,"",IF(SUM($F68:T68)&lt;$C68,$C68/$G$64,0))</f>
        <v>1.0833333333333333</v>
      </c>
      <c r="V68" s="51">
        <f>IF(V$4&lt;$B68,"",IF(SUM($F68:U68)&lt;$C68,$C68/$G$64,0))</f>
        <v>1.0833333333333333</v>
      </c>
      <c r="W68" s="51">
        <f>IF(W$4&lt;$B68,"",IF(SUM($F68:V68)&lt;$C68,$C68/$G$64,0))</f>
        <v>1.0833333333333333</v>
      </c>
      <c r="X68" s="51">
        <f>IF(X$4&lt;$B68,"",IF(SUM($F68:W68)&lt;$C68,$C68/$G$64,0))</f>
        <v>1.0833333333333333</v>
      </c>
      <c r="Y68" s="51">
        <f>IF(Y$4&lt;$B68,"",IF(SUM($F68:X68)&lt;$C68,$C68/$G$64,0))</f>
        <v>0</v>
      </c>
      <c r="Z68" s="51">
        <f>IF(Z$4&lt;$B68,"",IF(SUM($F68:Y68)&lt;$C68,$C68/$G$64,0))</f>
        <v>0</v>
      </c>
    </row>
    <row r="69" spans="2:26">
      <c r="B69" s="1">
        <f t="shared" si="20"/>
        <v>5</v>
      </c>
      <c r="C69" s="51">
        <v>16.25</v>
      </c>
      <c r="D69" s="51"/>
      <c r="E69" s="107"/>
      <c r="F69" s="152"/>
      <c r="G69" s="51" t="str">
        <f>IF(G$4&lt;$B69,"",IF(SUM($F69:F69)&lt;$C69,$C69/$G$64,0))</f>
        <v/>
      </c>
      <c r="H69" s="51" t="str">
        <f>IF(H$4&lt;$B69,"",IF(SUM($F69:G69)&lt;$C69,$C69/$G$64,0))</f>
        <v/>
      </c>
      <c r="I69" s="51" t="str">
        <f>IF(I$4&lt;$B69,"",IF(SUM($F69:H69)&lt;$C69,$C69/$G$64,0))</f>
        <v/>
      </c>
      <c r="J69" s="51" t="str">
        <f>IF(J$4&lt;$B69,"",IF(SUM($F69:I69)&lt;$C69,$C69/$G$64,0))</f>
        <v/>
      </c>
      <c r="K69" s="51">
        <f>IF(K$4&lt;$B69,"",IF(SUM($F69:J69)&lt;$C69,$C69/$G$64,0))</f>
        <v>1.0833333333333333</v>
      </c>
      <c r="L69" s="51">
        <f>IF(L$4&lt;$B69,"",IF(SUM($F69:K69)&lt;$C69,$C69/$G$64,0))</f>
        <v>1.0833333333333333</v>
      </c>
      <c r="M69" s="51">
        <f>IF(M$4&lt;$B69,"",IF(SUM($F69:L69)&lt;$C69,$C69/$G$64,0))</f>
        <v>1.0833333333333333</v>
      </c>
      <c r="N69" s="51">
        <f>IF(N$4&lt;$B69,"",IF(SUM($F69:M69)&lt;$C69,$C69/$G$64,0))</f>
        <v>1.0833333333333333</v>
      </c>
      <c r="O69" s="51">
        <f>IF(O$4&lt;$B69,"",IF(SUM($F69:N69)&lt;$C69,$C69/$G$64,0))</f>
        <v>1.0833333333333333</v>
      </c>
      <c r="P69" s="51">
        <f>IF(P$4&lt;$B69,"",IF(SUM($F69:O69)&lt;$C69,$C69/$G$64,0))</f>
        <v>1.0833333333333333</v>
      </c>
      <c r="Q69" s="51">
        <f>IF(Q$4&lt;$B69,"",IF(SUM($F69:P69)&lt;$C69,$C69/$G$64,0))</f>
        <v>1.0833333333333333</v>
      </c>
      <c r="R69" s="51">
        <f>IF(R$4&lt;$B69,"",IF(SUM($F69:Q69)&lt;$C69,$C69/$G$64,0))</f>
        <v>1.0833333333333333</v>
      </c>
      <c r="S69" s="51">
        <f>IF(S$4&lt;$B69,"",IF(SUM($F69:R69)&lt;$C69,$C69/$G$64,0))</f>
        <v>1.0833333333333333</v>
      </c>
      <c r="T69" s="51">
        <f>IF(T$4&lt;$B69,"",IF(SUM($F69:S69)&lt;$C69,$C69/$G$64,0))</f>
        <v>1.0833333333333333</v>
      </c>
      <c r="U69" s="51">
        <f>IF(U$4&lt;$B69,"",IF(SUM($F69:T69)&lt;$C69,$C69/$G$64,0))</f>
        <v>1.0833333333333333</v>
      </c>
      <c r="V69" s="51">
        <f>IF(V$4&lt;$B69,"",IF(SUM($F69:U69)&lt;$C69,$C69/$G$64,0))</f>
        <v>1.0833333333333333</v>
      </c>
      <c r="W69" s="51">
        <f>IF(W$4&lt;$B69,"",IF(SUM($F69:V69)&lt;$C69,$C69/$G$64,0))</f>
        <v>1.0833333333333333</v>
      </c>
      <c r="X69" s="51">
        <f>IF(X$4&lt;$B69,"",IF(SUM($F69:W69)&lt;$C69,$C69/$G$64,0))</f>
        <v>1.0833333333333333</v>
      </c>
      <c r="Y69" s="51">
        <f>IF(Y$4&lt;$B69,"",IF(SUM($F69:X69)&lt;$C69,$C69/$G$64,0))</f>
        <v>1.0833333333333333</v>
      </c>
      <c r="Z69" s="51">
        <f>IF(Z$4&lt;$B69,"",IF(SUM($F69:Y69)&lt;$C69,$C69/$G$64,0))</f>
        <v>0</v>
      </c>
    </row>
    <row r="70" spans="2:26">
      <c r="B70" s="1">
        <f t="shared" si="20"/>
        <v>6</v>
      </c>
      <c r="C70" s="51">
        <v>16.25</v>
      </c>
      <c r="D70" s="51"/>
      <c r="E70" s="107"/>
      <c r="F70" s="152"/>
      <c r="G70" s="51" t="str">
        <f>IF(G$4&lt;$B70,"",IF(SUM($F70:F70)&lt;$C70,$C70/$G$64,0))</f>
        <v/>
      </c>
      <c r="H70" s="51" t="str">
        <f>IF(H$4&lt;$B70,"",IF(SUM($F70:G70)&lt;$C70,$C70/$G$64,0))</f>
        <v/>
      </c>
      <c r="I70" s="51" t="str">
        <f>IF(I$4&lt;$B70,"",IF(SUM($F70:H70)&lt;$C70,$C70/$G$64,0))</f>
        <v/>
      </c>
      <c r="J70" s="51" t="str">
        <f>IF(J$4&lt;$B70,"",IF(SUM($F70:I70)&lt;$C70,$C70/$G$64,0))</f>
        <v/>
      </c>
      <c r="K70" s="51" t="str">
        <f>IF(K$4&lt;$B70,"",IF(SUM($F70:J70)&lt;$C70,$C70/$G$64,0))</f>
        <v/>
      </c>
      <c r="L70" s="51">
        <f>IF(L$4&lt;$B70,"",IF(SUM($F70:K70)&lt;$C70,$C70/$G$64,0))</f>
        <v>1.0833333333333333</v>
      </c>
      <c r="M70" s="51">
        <f>IF(M$4&lt;$B70,"",IF(SUM($F70:L70)&lt;$C70,$C70/$G$64,0))</f>
        <v>1.0833333333333333</v>
      </c>
      <c r="N70" s="51">
        <f>IF(N$4&lt;$B70,"",IF(SUM($F70:M70)&lt;$C70,$C70/$G$64,0))</f>
        <v>1.0833333333333333</v>
      </c>
      <c r="O70" s="51">
        <f>IF(O$4&lt;$B70,"",IF(SUM($F70:N70)&lt;$C70,$C70/$G$64,0))</f>
        <v>1.0833333333333333</v>
      </c>
      <c r="P70" s="51">
        <f>IF(P$4&lt;$B70,"",IF(SUM($F70:O70)&lt;$C70,$C70/$G$64,0))</f>
        <v>1.0833333333333333</v>
      </c>
      <c r="Q70" s="51">
        <f>IF(Q$4&lt;$B70,"",IF(SUM($F70:P70)&lt;$C70,$C70/$G$64,0))</f>
        <v>1.0833333333333333</v>
      </c>
      <c r="R70" s="51">
        <f>IF(R$4&lt;$B70,"",IF(SUM($F70:Q70)&lt;$C70,$C70/$G$64,0))</f>
        <v>1.0833333333333333</v>
      </c>
      <c r="S70" s="51">
        <f>IF(S$4&lt;$B70,"",IF(SUM($F70:R70)&lt;$C70,$C70/$G$64,0))</f>
        <v>1.0833333333333333</v>
      </c>
      <c r="T70" s="51">
        <f>IF(T$4&lt;$B70,"",IF(SUM($F70:S70)&lt;$C70,$C70/$G$64,0))</f>
        <v>1.0833333333333333</v>
      </c>
      <c r="U70" s="51">
        <f>IF(U$4&lt;$B70,"",IF(SUM($F70:T70)&lt;$C70,$C70/$G$64,0))</f>
        <v>1.0833333333333333</v>
      </c>
      <c r="V70" s="51">
        <f>IF(V$4&lt;$B70,"",IF(SUM($F70:U70)&lt;$C70,$C70/$G$64,0))</f>
        <v>1.0833333333333333</v>
      </c>
      <c r="W70" s="51">
        <f>IF(W$4&lt;$B70,"",IF(SUM($F70:V70)&lt;$C70,$C70/$G$64,0))</f>
        <v>1.0833333333333333</v>
      </c>
      <c r="X70" s="51">
        <f>IF(X$4&lt;$B70,"",IF(SUM($F70:W70)&lt;$C70,$C70/$G$64,0))</f>
        <v>1.0833333333333333</v>
      </c>
      <c r="Y70" s="51">
        <f>IF(Y$4&lt;$B70,"",IF(SUM($F70:X70)&lt;$C70,$C70/$G$64,0))</f>
        <v>1.0833333333333333</v>
      </c>
      <c r="Z70" s="51">
        <f>IF(Z$4&lt;$B70,"",IF(SUM($F70:Y70)&lt;$C70,$C70/$G$64,0))</f>
        <v>1.0833333333333333</v>
      </c>
    </row>
    <row r="71" spans="2:26" hidden="1">
      <c r="B71" s="1">
        <f t="shared" si="20"/>
        <v>7</v>
      </c>
      <c r="C71" s="51">
        <v>0</v>
      </c>
      <c r="D71" s="51"/>
      <c r="E71" s="107"/>
      <c r="F71" s="152"/>
      <c r="G71" s="51" t="str">
        <f>IF(G$4&lt;$B71,"",IF(SUM($F71:F71)&lt;$C71,$C71/$G$64,0))</f>
        <v/>
      </c>
      <c r="H71" s="51" t="str">
        <f>IF(H$4&lt;$B71,"",IF(SUM($F71:G71)&lt;$C71,$C71/$G$64,0))</f>
        <v/>
      </c>
      <c r="I71" s="51" t="str">
        <f>IF(I$4&lt;$B71,"",IF(SUM($F71:H71)&lt;$C71,$C71/$G$64,0))</f>
        <v/>
      </c>
      <c r="J71" s="51" t="str">
        <f>IF(J$4&lt;$B71,"",IF(SUM($F71:I71)&lt;$C71,$C71/$G$64,0))</f>
        <v/>
      </c>
      <c r="K71" s="51" t="str">
        <f>IF(K$4&lt;$B71,"",IF(SUM($F71:J71)&lt;$C71,$C71/$G$64,0))</f>
        <v/>
      </c>
      <c r="L71" s="51" t="str">
        <f>IF(L$4&lt;$B71,"",IF(SUM($F71:K71)&lt;$C71,$C71/$G$64,0))</f>
        <v/>
      </c>
      <c r="M71" s="51">
        <f>IF(M$4&lt;$B71,"",IF(SUM($F71:L71)&lt;$C71,$C71/$G$64,0))</f>
        <v>0</v>
      </c>
      <c r="N71" s="51">
        <f>IF(N$4&lt;$B71,"",IF(SUM($F71:M71)&lt;$C71,$C71/$G$64,0))</f>
        <v>0</v>
      </c>
      <c r="O71" s="51">
        <f>IF(O$4&lt;$B71,"",IF(SUM($F71:N71)&lt;$C71,$C71/$G$64,0))</f>
        <v>0</v>
      </c>
      <c r="P71" s="51">
        <f>IF(P$4&lt;$B71,"",IF(SUM($F71:O71)&lt;$C71,$C71/$G$64,0))</f>
        <v>0</v>
      </c>
      <c r="Q71" s="51">
        <f>IF(Q$4&lt;$B71,"",IF(SUM($F71:P71)&lt;$C71,$C71/$G$64,0))</f>
        <v>0</v>
      </c>
      <c r="R71" s="51">
        <f>IF(R$4&lt;$B71,"",IF(SUM($F71:Q71)&lt;$C71,$C71/$G$64,0))</f>
        <v>0</v>
      </c>
      <c r="S71" s="51">
        <f>IF(S$4&lt;$B71,"",IF(SUM($F71:R71)&lt;$C71,$C71/$G$64,0))</f>
        <v>0</v>
      </c>
      <c r="T71" s="51">
        <f>IF(T$4&lt;$B71,"",IF(SUM($F71:S71)&lt;$C71,$C71/$G$64,0))</f>
        <v>0</v>
      </c>
      <c r="U71" s="51">
        <f>IF(U$4&lt;$B71,"",IF(SUM($F71:T71)&lt;$C71,$C71/$G$64,0))</f>
        <v>0</v>
      </c>
      <c r="V71" s="51">
        <f>IF(V$4&lt;$B71,"",IF(SUM($F71:U71)&lt;$C71,$C71/$G$64,0))</f>
        <v>0</v>
      </c>
      <c r="W71" s="51">
        <f>IF(W$4&lt;$B71,"",IF(SUM($F71:V71)&lt;$C71,$C71/$G$64,0))</f>
        <v>0</v>
      </c>
      <c r="X71" s="51">
        <f>IF(X$4&lt;$B71,"",IF(SUM($F71:W71)&lt;$C71,$C71/$G$64,0))</f>
        <v>0</v>
      </c>
      <c r="Y71" s="51">
        <f>IF(Y$4&lt;$B71,"",IF(SUM($F71:X71)&lt;$C71,$C71/$G$64,0))</f>
        <v>0</v>
      </c>
      <c r="Z71" s="51">
        <f>IF(Z$4&lt;$B71,"",IF(SUM($F71:Y71)&lt;$C71,$C71/$G$64,0))</f>
        <v>0</v>
      </c>
    </row>
    <row r="72" spans="2:26" hidden="1">
      <c r="B72" s="1">
        <f t="shared" si="20"/>
        <v>8</v>
      </c>
      <c r="C72" s="51">
        <v>0</v>
      </c>
      <c r="D72" s="51"/>
      <c r="E72" s="107"/>
      <c r="F72" s="152"/>
      <c r="G72" s="51" t="str">
        <f>IF(G$4&lt;$B72,"",IF(SUM($F72:F72)&lt;$C72,$C72/$G$64,0))</f>
        <v/>
      </c>
      <c r="H72" s="51" t="str">
        <f>IF(H$4&lt;$B72,"",IF(SUM($F72:G72)&lt;$C72,$C72/$G$64,0))</f>
        <v/>
      </c>
      <c r="I72" s="51" t="str">
        <f>IF(I$4&lt;$B72,"",IF(SUM($F72:H72)&lt;$C72,$C72/$G$64,0))</f>
        <v/>
      </c>
      <c r="J72" s="51" t="str">
        <f>IF(J$4&lt;$B72,"",IF(SUM($F72:I72)&lt;$C72,$C72/$G$64,0))</f>
        <v/>
      </c>
      <c r="K72" s="51" t="str">
        <f>IF(K$4&lt;$B72,"",IF(SUM($F72:J72)&lt;$C72,$C72/$G$64,0))</f>
        <v/>
      </c>
      <c r="L72" s="51" t="str">
        <f>IF(L$4&lt;$B72,"",IF(SUM($F72:K72)&lt;$C72,$C72/$G$64,0))</f>
        <v/>
      </c>
      <c r="M72" s="51" t="str">
        <f>IF(M$4&lt;$B72,"",IF(SUM($F72:L72)&lt;$C72,$C72/$G$64,0))</f>
        <v/>
      </c>
      <c r="N72" s="51">
        <f>IF(N$4&lt;$B72,"",IF(SUM($F72:M72)&lt;$C72,$C72/$G$64,0))</f>
        <v>0</v>
      </c>
      <c r="O72" s="51">
        <f>IF(O$4&lt;$B72,"",IF(SUM($F72:N72)&lt;$C72,$C72/$G$64,0))</f>
        <v>0</v>
      </c>
      <c r="P72" s="51">
        <f>IF(P$4&lt;$B72,"",IF(SUM($F72:O72)&lt;$C72,$C72/$G$64,0))</f>
        <v>0</v>
      </c>
      <c r="Q72" s="51">
        <f>IF(Q$4&lt;$B72,"",IF(SUM($F72:P72)&lt;$C72,$C72/$G$64,0))</f>
        <v>0</v>
      </c>
      <c r="R72" s="51">
        <f>IF(R$4&lt;$B72,"",IF(SUM($F72:Q72)&lt;$C72,$C72/$G$64,0))</f>
        <v>0</v>
      </c>
      <c r="S72" s="51">
        <f>IF(S$4&lt;$B72,"",IF(SUM($F72:R72)&lt;$C72,$C72/$G$64,0))</f>
        <v>0</v>
      </c>
      <c r="T72" s="51">
        <f>IF(T$4&lt;$B72,"",IF(SUM($F72:S72)&lt;$C72,$C72/$G$64,0))</f>
        <v>0</v>
      </c>
      <c r="U72" s="51">
        <f>IF(U$4&lt;$B72,"",IF(SUM($F72:T72)&lt;$C72,$C72/$G$64,0))</f>
        <v>0</v>
      </c>
      <c r="V72" s="51">
        <f>IF(V$4&lt;$B72,"",IF(SUM($F72:U72)&lt;$C72,$C72/$G$64,0))</f>
        <v>0</v>
      </c>
      <c r="W72" s="51">
        <f>IF(W$4&lt;$B72,"",IF(SUM($F72:V72)&lt;$C72,$C72/$G$64,0))</f>
        <v>0</v>
      </c>
      <c r="X72" s="51">
        <f>IF(X$4&lt;$B72,"",IF(SUM($F72:W72)&lt;$C72,$C72/$G$64,0))</f>
        <v>0</v>
      </c>
      <c r="Y72" s="51">
        <f>IF(Y$4&lt;$B72,"",IF(SUM($F72:X72)&lt;$C72,$C72/$G$64,0))</f>
        <v>0</v>
      </c>
      <c r="Z72" s="51">
        <f>IF(Z$4&lt;$B72,"",IF(SUM($F72:Y72)&lt;$C72,$C72/$G$64,0))</f>
        <v>0</v>
      </c>
    </row>
    <row r="73" spans="2:26" hidden="1">
      <c r="B73" s="1">
        <f t="shared" si="20"/>
        <v>9</v>
      </c>
      <c r="C73" s="51">
        <v>0</v>
      </c>
      <c r="D73" s="51"/>
      <c r="E73" s="107"/>
      <c r="F73" s="152"/>
      <c r="G73" s="51" t="str">
        <f>IF(G$4&lt;$B73,"",IF(SUM($F73:F73)&lt;$C73,$C73/$G$64,0))</f>
        <v/>
      </c>
      <c r="H73" s="51" t="str">
        <f>IF(H$4&lt;$B73,"",IF(SUM($F73:G73)&lt;$C73,$C73/$G$64,0))</f>
        <v/>
      </c>
      <c r="I73" s="51" t="str">
        <f>IF(I$4&lt;$B73,"",IF(SUM($F73:H73)&lt;$C73,$C73/$G$64,0))</f>
        <v/>
      </c>
      <c r="J73" s="51" t="str">
        <f>IF(J$4&lt;$B73,"",IF(SUM($F73:I73)&lt;$C73,$C73/$G$64,0))</f>
        <v/>
      </c>
      <c r="K73" s="51" t="str">
        <f>IF(K$4&lt;$B73,"",IF(SUM($F73:J73)&lt;$C73,$C73/$G$64,0))</f>
        <v/>
      </c>
      <c r="L73" s="51" t="str">
        <f>IF(L$4&lt;$B73,"",IF(SUM($F73:K73)&lt;$C73,$C73/$G$64,0))</f>
        <v/>
      </c>
      <c r="M73" s="51" t="str">
        <f>IF(M$4&lt;$B73,"",IF(SUM($F73:L73)&lt;$C73,$C73/$G$64,0))</f>
        <v/>
      </c>
      <c r="N73" s="51" t="str">
        <f>IF(N$4&lt;$B73,"",IF(SUM($F73:M73)&lt;$C73,$C73/$G$64,0))</f>
        <v/>
      </c>
      <c r="O73" s="51">
        <f>IF(O$4&lt;$B73,"",IF(SUM($F73:N73)&lt;$C73,$C73/$G$64,0))</f>
        <v>0</v>
      </c>
      <c r="P73" s="51">
        <f>IF(P$4&lt;$B73,"",IF(SUM($F73:O73)&lt;$C73,$C73/$G$64,0))</f>
        <v>0</v>
      </c>
      <c r="Q73" s="51">
        <f>IF(Q$4&lt;$B73,"",IF(SUM($F73:P73)&lt;$C73,$C73/$G$64,0))</f>
        <v>0</v>
      </c>
      <c r="R73" s="51">
        <f>IF(R$4&lt;$B73,"",IF(SUM($F73:Q73)&lt;$C73,$C73/$G$64,0))</f>
        <v>0</v>
      </c>
      <c r="S73" s="51">
        <f>IF(S$4&lt;$B73,"",IF(SUM($F73:R73)&lt;$C73,$C73/$G$64,0))</f>
        <v>0</v>
      </c>
      <c r="T73" s="51">
        <f>IF(T$4&lt;$B73,"",IF(SUM($F73:S73)&lt;$C73,$C73/$G$64,0))</f>
        <v>0</v>
      </c>
      <c r="U73" s="51">
        <f>IF(U$4&lt;$B73,"",IF(SUM($F73:T73)&lt;$C73,$C73/$G$64,0))</f>
        <v>0</v>
      </c>
      <c r="V73" s="51">
        <f>IF(V$4&lt;$B73,"",IF(SUM($F73:U73)&lt;$C73,$C73/$G$64,0))</f>
        <v>0</v>
      </c>
      <c r="W73" s="51">
        <f>IF(W$4&lt;$B73,"",IF(SUM($F73:V73)&lt;$C73,$C73/$G$64,0))</f>
        <v>0</v>
      </c>
      <c r="X73" s="51">
        <f>IF(X$4&lt;$B73,"",IF(SUM($F73:W73)&lt;$C73,$C73/$G$64,0))</f>
        <v>0</v>
      </c>
      <c r="Y73" s="51">
        <f>IF(Y$4&lt;$B73,"",IF(SUM($F73:X73)&lt;$C73,$C73/$G$64,0))</f>
        <v>0</v>
      </c>
      <c r="Z73" s="51">
        <f>IF(Z$4&lt;$B73,"",IF(SUM($F73:Y73)&lt;$C73,$C73/$G$64,0))</f>
        <v>0</v>
      </c>
    </row>
    <row r="74" spans="2:26" hidden="1">
      <c r="B74" s="1">
        <f t="shared" si="20"/>
        <v>10</v>
      </c>
      <c r="C74" s="51">
        <v>0</v>
      </c>
      <c r="D74" s="51"/>
      <c r="E74" s="107"/>
      <c r="F74" s="152"/>
      <c r="G74" s="51" t="str">
        <f>IF(G$4&lt;$B74,"",IF(SUM($F74:F74)&lt;$C74,$C74/$G$64,0))</f>
        <v/>
      </c>
      <c r="H74" s="51" t="str">
        <f>IF(H$4&lt;$B74,"",IF(SUM($F74:G74)&lt;$C74,$C74/$G$64,0))</f>
        <v/>
      </c>
      <c r="I74" s="51" t="str">
        <f>IF(I$4&lt;$B74,"",IF(SUM($F74:H74)&lt;$C74,$C74/$G$64,0))</f>
        <v/>
      </c>
      <c r="J74" s="51" t="str">
        <f>IF(J$4&lt;$B74,"",IF(SUM($F74:I74)&lt;$C74,$C74/$G$64,0))</f>
        <v/>
      </c>
      <c r="K74" s="51" t="str">
        <f>IF(K$4&lt;$B74,"",IF(SUM($F74:J74)&lt;$C74,$C74/$G$64,0))</f>
        <v/>
      </c>
      <c r="L74" s="51" t="str">
        <f>IF(L$4&lt;$B74,"",IF(SUM($F74:K74)&lt;$C74,$C74/$G$64,0))</f>
        <v/>
      </c>
      <c r="M74" s="51" t="str">
        <f>IF(M$4&lt;$B74,"",IF(SUM($F74:L74)&lt;$C74,$C74/$G$64,0))</f>
        <v/>
      </c>
      <c r="N74" s="51" t="str">
        <f>IF(N$4&lt;$B74,"",IF(SUM($F74:M74)&lt;$C74,$C74/$G$64,0))</f>
        <v/>
      </c>
      <c r="O74" s="51" t="str">
        <f>IF(O$4&lt;$B74,"",IF(SUM($F74:N74)&lt;$C74,$C74/$G$64,0))</f>
        <v/>
      </c>
      <c r="P74" s="51">
        <f>IF(P$4&lt;$B74,"",IF(SUM($F74:O74)&lt;$C74,$C74/$G$64,0))</f>
        <v>0</v>
      </c>
      <c r="Q74" s="51">
        <f>IF(Q$4&lt;$B74,"",IF(SUM($F74:P74)&lt;$C74,$C74/$G$64,0))</f>
        <v>0</v>
      </c>
      <c r="R74" s="51">
        <f>IF(R$4&lt;$B74,"",IF(SUM($F74:Q74)&lt;$C74,$C74/$G$64,0))</f>
        <v>0</v>
      </c>
      <c r="S74" s="51">
        <f>IF(S$4&lt;$B74,"",IF(SUM($F74:R74)&lt;$C74,$C74/$G$64,0))</f>
        <v>0</v>
      </c>
      <c r="T74" s="51">
        <f>IF(T$4&lt;$B74,"",IF(SUM($F74:S74)&lt;$C74,$C74/$G$64,0))</f>
        <v>0</v>
      </c>
      <c r="U74" s="51">
        <f>IF(U$4&lt;$B74,"",IF(SUM($F74:T74)&lt;$C74,$C74/$G$64,0))</f>
        <v>0</v>
      </c>
      <c r="V74" s="51">
        <f>IF(V$4&lt;$B74,"",IF(SUM($F74:U74)&lt;$C74,$C74/$G$64,0))</f>
        <v>0</v>
      </c>
      <c r="W74" s="51">
        <f>IF(W$4&lt;$B74,"",IF(SUM($F74:V74)&lt;$C74,$C74/$G$64,0))</f>
        <v>0</v>
      </c>
      <c r="X74" s="51">
        <f>IF(X$4&lt;$B74,"",IF(SUM($F74:W74)&lt;$C74,$C74/$G$64,0))</f>
        <v>0</v>
      </c>
      <c r="Y74" s="51">
        <f>IF(Y$4&lt;$B74,"",IF(SUM($F74:X74)&lt;$C74,$C74/$G$64,0))</f>
        <v>0</v>
      </c>
      <c r="Z74" s="51">
        <f>IF(Z$4&lt;$B74,"",IF(SUM($F74:Y74)&lt;$C74,$C74/$G$64,0))</f>
        <v>0</v>
      </c>
    </row>
    <row r="75" spans="2:26" hidden="1">
      <c r="B75" s="1">
        <f t="shared" si="20"/>
        <v>11</v>
      </c>
      <c r="C75" s="51">
        <v>0</v>
      </c>
      <c r="D75" s="51"/>
      <c r="E75" s="107"/>
      <c r="F75" s="152"/>
      <c r="G75" s="51" t="str">
        <f>IF(G$4&lt;$B75,"",IF(SUM($F75:F75)&lt;$C75,$C75/$G$64,0))</f>
        <v/>
      </c>
      <c r="H75" s="51" t="str">
        <f>IF(H$4&lt;$B75,"",IF(SUM($F75:G75)&lt;$C75,$C75/$G$64,0))</f>
        <v/>
      </c>
      <c r="I75" s="51" t="str">
        <f>IF(I$4&lt;$B75,"",IF(SUM($F75:H75)&lt;$C75,$C75/$G$64,0))</f>
        <v/>
      </c>
      <c r="J75" s="51" t="str">
        <f>IF(J$4&lt;$B75,"",IF(SUM($F75:I75)&lt;$C75,$C75/$G$64,0))</f>
        <v/>
      </c>
      <c r="K75" s="51" t="str">
        <f>IF(K$4&lt;$B75,"",IF(SUM($F75:J75)&lt;$C75,$C75/$G$64,0))</f>
        <v/>
      </c>
      <c r="L75" s="51" t="str">
        <f>IF(L$4&lt;$B75,"",IF(SUM($F75:K75)&lt;$C75,$C75/$G$64,0))</f>
        <v/>
      </c>
      <c r="M75" s="51" t="str">
        <f>IF(M$4&lt;$B75,"",IF(SUM($F75:L75)&lt;$C75,$C75/$G$64,0))</f>
        <v/>
      </c>
      <c r="N75" s="51" t="str">
        <f>IF(N$4&lt;$B75,"",IF(SUM($F75:M75)&lt;$C75,$C75/$G$64,0))</f>
        <v/>
      </c>
      <c r="O75" s="51" t="str">
        <f>IF(O$4&lt;$B75,"",IF(SUM($F75:N75)&lt;$C75,$C75/$G$64,0))</f>
        <v/>
      </c>
      <c r="P75" s="51" t="str">
        <f>IF(P$4&lt;$B75,"",IF(SUM($F75:O75)&lt;$C75,$C75/$G$64,0))</f>
        <v/>
      </c>
      <c r="Q75" s="51">
        <f>IF(Q$4&lt;$B75,"",IF(SUM($F75:P75)&lt;$C75,$C75/$G$64,0))</f>
        <v>0</v>
      </c>
      <c r="R75" s="51">
        <f>IF(R$4&lt;$B75,"",IF(SUM($F75:Q75)&lt;$C75,$C75/$G$64,0))</f>
        <v>0</v>
      </c>
      <c r="S75" s="51">
        <f>IF(S$4&lt;$B75,"",IF(SUM($F75:R75)&lt;$C75,$C75/$G$64,0))</f>
        <v>0</v>
      </c>
      <c r="T75" s="51">
        <f>IF(T$4&lt;$B75,"",IF(SUM($F75:S75)&lt;$C75,$C75/$G$64,0))</f>
        <v>0</v>
      </c>
      <c r="U75" s="51">
        <f>IF(U$4&lt;$B75,"",IF(SUM($F75:T75)&lt;$C75,$C75/$G$64,0))</f>
        <v>0</v>
      </c>
      <c r="V75" s="51">
        <f>IF(V$4&lt;$B75,"",IF(SUM($F75:U75)&lt;$C75,$C75/$G$64,0))</f>
        <v>0</v>
      </c>
      <c r="W75" s="51">
        <f>IF(W$4&lt;$B75,"",IF(SUM($F75:V75)&lt;$C75,$C75/$G$64,0))</f>
        <v>0</v>
      </c>
      <c r="X75" s="51">
        <f>IF(X$4&lt;$B75,"",IF(SUM($F75:W75)&lt;$C75,$C75/$G$64,0))</f>
        <v>0</v>
      </c>
      <c r="Y75" s="51">
        <f>IF(Y$4&lt;$B75,"",IF(SUM($F75:X75)&lt;$C75,$C75/$G$64,0))</f>
        <v>0</v>
      </c>
      <c r="Z75" s="51">
        <f>IF(Z$4&lt;$B75,"",IF(SUM($F75:Y75)&lt;$C75,$C75/$G$64,0))</f>
        <v>0</v>
      </c>
    </row>
    <row r="76" spans="2:26" hidden="1">
      <c r="B76" s="1">
        <f t="shared" si="20"/>
        <v>12</v>
      </c>
      <c r="C76" s="51">
        <v>0</v>
      </c>
      <c r="D76" s="51"/>
      <c r="E76" s="107"/>
      <c r="F76" s="152"/>
      <c r="G76" s="51" t="str">
        <f>IF(G$4&lt;$B76,"",IF(SUM($F76:F76)&lt;$C76,$C76/$G$64,0))</f>
        <v/>
      </c>
      <c r="H76" s="51" t="str">
        <f>IF(H$4&lt;$B76,"",IF(SUM($F76:G76)&lt;$C76,$C76/$G$64,0))</f>
        <v/>
      </c>
      <c r="I76" s="51" t="str">
        <f>IF(I$4&lt;$B76,"",IF(SUM($F76:H76)&lt;$C76,$C76/$G$64,0))</f>
        <v/>
      </c>
      <c r="J76" s="51" t="str">
        <f>IF(J$4&lt;$B76,"",IF(SUM($F76:I76)&lt;$C76,$C76/$G$64,0))</f>
        <v/>
      </c>
      <c r="K76" s="51" t="str">
        <f>IF(K$4&lt;$B76,"",IF(SUM($F76:J76)&lt;$C76,$C76/$G$64,0))</f>
        <v/>
      </c>
      <c r="L76" s="51" t="str">
        <f>IF(L$4&lt;$B76,"",IF(SUM($F76:K76)&lt;$C76,$C76/$G$64,0))</f>
        <v/>
      </c>
      <c r="M76" s="51" t="str">
        <f>IF(M$4&lt;$B76,"",IF(SUM($F76:L76)&lt;$C76,$C76/$G$64,0))</f>
        <v/>
      </c>
      <c r="N76" s="51" t="str">
        <f>IF(N$4&lt;$B76,"",IF(SUM($F76:M76)&lt;$C76,$C76/$G$64,0))</f>
        <v/>
      </c>
      <c r="O76" s="51" t="str">
        <f>IF(O$4&lt;$B76,"",IF(SUM($F76:N76)&lt;$C76,$C76/$G$64,0))</f>
        <v/>
      </c>
      <c r="P76" s="51" t="str">
        <f>IF(P$4&lt;$B76,"",IF(SUM($F76:O76)&lt;$C76,$C76/$G$64,0))</f>
        <v/>
      </c>
      <c r="Q76" s="51" t="str">
        <f>IF(Q$4&lt;$B76,"",IF(SUM($F76:P76)&lt;$C76,$C76/$G$64,0))</f>
        <v/>
      </c>
      <c r="R76" s="51">
        <f>IF(R$4&lt;$B76,"",IF(SUM($F76:Q76)&lt;$C76,$C76/$G$64,0))</f>
        <v>0</v>
      </c>
      <c r="S76" s="51">
        <f>IF(S$4&lt;$B76,"",IF(SUM($F76:R76)&lt;$C76,$C76/$G$64,0))</f>
        <v>0</v>
      </c>
      <c r="T76" s="51">
        <f>IF(T$4&lt;$B76,"",IF(SUM($F76:S76)&lt;$C76,$C76/$G$64,0))</f>
        <v>0</v>
      </c>
      <c r="U76" s="51">
        <f>IF(U$4&lt;$B76,"",IF(SUM($F76:T76)&lt;$C76,$C76/$G$64,0))</f>
        <v>0</v>
      </c>
      <c r="V76" s="51">
        <f>IF(V$4&lt;$B76,"",IF(SUM($F76:U76)&lt;$C76,$C76/$G$64,0))</f>
        <v>0</v>
      </c>
      <c r="W76" s="51">
        <f>IF(W$4&lt;$B76,"",IF(SUM($F76:V76)&lt;$C76,$C76/$G$64,0))</f>
        <v>0</v>
      </c>
      <c r="X76" s="51">
        <f>IF(X$4&lt;$B76,"",IF(SUM($F76:W76)&lt;$C76,$C76/$G$64,0))</f>
        <v>0</v>
      </c>
      <c r="Y76" s="51">
        <f>IF(Y$4&lt;$B76,"",IF(SUM($F76:X76)&lt;$C76,$C76/$G$64,0))</f>
        <v>0</v>
      </c>
      <c r="Z76" s="51">
        <f>IF(Z$4&lt;$B76,"",IF(SUM($F76:Y76)&lt;$C76,$C76/$G$64,0))</f>
        <v>0</v>
      </c>
    </row>
    <row r="77" spans="2:26" hidden="1">
      <c r="B77" s="1">
        <f t="shared" si="20"/>
        <v>13</v>
      </c>
      <c r="C77" s="51">
        <v>0</v>
      </c>
      <c r="D77" s="51"/>
      <c r="E77" s="107"/>
      <c r="F77" s="152"/>
      <c r="G77" s="51" t="str">
        <f>IF(G$4&lt;$B77,"",IF(SUM($F77:F77)&lt;$C77,$C77/$G$64,0))</f>
        <v/>
      </c>
      <c r="H77" s="51" t="str">
        <f>IF(H$4&lt;$B77,"",IF(SUM($F77:G77)&lt;$C77,$C77/$G$64,0))</f>
        <v/>
      </c>
      <c r="I77" s="51" t="str">
        <f>IF(I$4&lt;$B77,"",IF(SUM($F77:H77)&lt;$C77,$C77/$G$64,0))</f>
        <v/>
      </c>
      <c r="J77" s="51" t="str">
        <f>IF(J$4&lt;$B77,"",IF(SUM($F77:I77)&lt;$C77,$C77/$G$64,0))</f>
        <v/>
      </c>
      <c r="K77" s="51" t="str">
        <f>IF(K$4&lt;$B77,"",IF(SUM($F77:J77)&lt;$C77,$C77/$G$64,0))</f>
        <v/>
      </c>
      <c r="L77" s="51" t="str">
        <f>IF(L$4&lt;$B77,"",IF(SUM($F77:K77)&lt;$C77,$C77/$G$64,0))</f>
        <v/>
      </c>
      <c r="M77" s="51" t="str">
        <f>IF(M$4&lt;$B77,"",IF(SUM($F77:L77)&lt;$C77,$C77/$G$64,0))</f>
        <v/>
      </c>
      <c r="N77" s="51" t="str">
        <f>IF(N$4&lt;$B77,"",IF(SUM($F77:M77)&lt;$C77,$C77/$G$64,0))</f>
        <v/>
      </c>
      <c r="O77" s="51" t="str">
        <f>IF(O$4&lt;$B77,"",IF(SUM($F77:N77)&lt;$C77,$C77/$G$64,0))</f>
        <v/>
      </c>
      <c r="P77" s="51" t="str">
        <f>IF(P$4&lt;$B77,"",IF(SUM($F77:O77)&lt;$C77,$C77/$G$64,0))</f>
        <v/>
      </c>
      <c r="Q77" s="51" t="str">
        <f>IF(Q$4&lt;$B77,"",IF(SUM($F77:P77)&lt;$C77,$C77/$G$64,0))</f>
        <v/>
      </c>
      <c r="R77" s="51" t="str">
        <f>IF(R$4&lt;$B77,"",IF(SUM($F77:Q77)&lt;$C77,$C77/$G$64,0))</f>
        <v/>
      </c>
      <c r="S77" s="51">
        <f>IF(S$4&lt;$B77,"",IF(SUM($F77:R77)&lt;$C77,$C77/$G$64,0))</f>
        <v>0</v>
      </c>
      <c r="T77" s="51">
        <f>IF(T$4&lt;$B77,"",IF(SUM($F77:S77)&lt;$C77,$C77/$G$64,0))</f>
        <v>0</v>
      </c>
      <c r="U77" s="51">
        <f>IF(U$4&lt;$B77,"",IF(SUM($F77:T77)&lt;$C77,$C77/$G$64,0))</f>
        <v>0</v>
      </c>
      <c r="V77" s="51">
        <f>IF(V$4&lt;$B77,"",IF(SUM($F77:U77)&lt;$C77,$C77/$G$64,0))</f>
        <v>0</v>
      </c>
      <c r="W77" s="51">
        <f>IF(W$4&lt;$B77,"",IF(SUM($F77:V77)&lt;$C77,$C77/$G$64,0))</f>
        <v>0</v>
      </c>
      <c r="X77" s="51">
        <f>IF(X$4&lt;$B77,"",IF(SUM($F77:W77)&lt;$C77,$C77/$G$64,0))</f>
        <v>0</v>
      </c>
      <c r="Y77" s="51">
        <f>IF(Y$4&lt;$B77,"",IF(SUM($F77:X77)&lt;$C77,$C77/$G$64,0))</f>
        <v>0</v>
      </c>
      <c r="Z77" s="51">
        <f>IF(Z$4&lt;$B77,"",IF(SUM($F77:Y77)&lt;$C77,$C77/$G$64,0))</f>
        <v>0</v>
      </c>
    </row>
    <row r="78" spans="2:26" hidden="1">
      <c r="B78" s="1">
        <f t="shared" si="20"/>
        <v>14</v>
      </c>
      <c r="C78" s="51">
        <v>0</v>
      </c>
      <c r="D78" s="51"/>
      <c r="E78" s="107"/>
      <c r="F78" s="152"/>
      <c r="G78" s="51" t="str">
        <f>IF(G$4&lt;$B78,"",IF(SUM($F78:F78)&lt;$C78,$C78/$G$64,0))</f>
        <v/>
      </c>
      <c r="H78" s="51" t="str">
        <f>IF(H$4&lt;$B78,"",IF(SUM($F78:G78)&lt;$C78,$C78/$G$64,0))</f>
        <v/>
      </c>
      <c r="I78" s="51" t="str">
        <f>IF(I$4&lt;$B78,"",IF(SUM($F78:H78)&lt;$C78,$C78/$G$64,0))</f>
        <v/>
      </c>
      <c r="J78" s="51" t="str">
        <f>IF(J$4&lt;$B78,"",IF(SUM($F78:I78)&lt;$C78,$C78/$G$64,0))</f>
        <v/>
      </c>
      <c r="K78" s="51" t="str">
        <f>IF(K$4&lt;$B78,"",IF(SUM($F78:J78)&lt;$C78,$C78/$G$64,0))</f>
        <v/>
      </c>
      <c r="L78" s="51" t="str">
        <f>IF(L$4&lt;$B78,"",IF(SUM($F78:K78)&lt;$C78,$C78/$G$64,0))</f>
        <v/>
      </c>
      <c r="M78" s="51" t="str">
        <f>IF(M$4&lt;$B78,"",IF(SUM($F78:L78)&lt;$C78,$C78/$G$64,0))</f>
        <v/>
      </c>
      <c r="N78" s="51" t="str">
        <f>IF(N$4&lt;$B78,"",IF(SUM($F78:M78)&lt;$C78,$C78/$G$64,0))</f>
        <v/>
      </c>
      <c r="O78" s="51" t="str">
        <f>IF(O$4&lt;$B78,"",IF(SUM($F78:N78)&lt;$C78,$C78/$G$64,0))</f>
        <v/>
      </c>
      <c r="P78" s="51" t="str">
        <f>IF(P$4&lt;$B78,"",IF(SUM($F78:O78)&lt;$C78,$C78/$G$64,0))</f>
        <v/>
      </c>
      <c r="Q78" s="51" t="str">
        <f>IF(Q$4&lt;$B78,"",IF(SUM($F78:P78)&lt;$C78,$C78/$G$64,0))</f>
        <v/>
      </c>
      <c r="R78" s="51" t="str">
        <f>IF(R$4&lt;$B78,"",IF(SUM($F78:Q78)&lt;$C78,$C78/$G$64,0))</f>
        <v/>
      </c>
      <c r="S78" s="51" t="str">
        <f>IF(S$4&lt;$B78,"",IF(SUM($F78:R78)&lt;$C78,$C78/$G$64,0))</f>
        <v/>
      </c>
      <c r="T78" s="51">
        <f>IF(T$4&lt;$B78,"",IF(SUM($F78:S78)&lt;$C78,$C78/$G$64,0))</f>
        <v>0</v>
      </c>
      <c r="U78" s="51">
        <f>IF(U$4&lt;$B78,"",IF(SUM($F78:T78)&lt;$C78,$C78/$G$64,0))</f>
        <v>0</v>
      </c>
      <c r="V78" s="51">
        <f>IF(V$4&lt;$B78,"",IF(SUM($F78:U78)&lt;$C78,$C78/$G$64,0))</f>
        <v>0</v>
      </c>
      <c r="W78" s="51">
        <f>IF(W$4&lt;$B78,"",IF(SUM($F78:V78)&lt;$C78,$C78/$G$64,0))</f>
        <v>0</v>
      </c>
      <c r="X78" s="51">
        <f>IF(X$4&lt;$B78,"",IF(SUM($F78:W78)&lt;$C78,$C78/$G$64,0))</f>
        <v>0</v>
      </c>
      <c r="Y78" s="51">
        <f>IF(Y$4&lt;$B78,"",IF(SUM($F78:X78)&lt;$C78,$C78/$G$64,0))</f>
        <v>0</v>
      </c>
      <c r="Z78" s="51">
        <f>IF(Z$4&lt;$B78,"",IF(SUM($F78:Y78)&lt;$C78,$C78/$G$64,0))</f>
        <v>0</v>
      </c>
    </row>
    <row r="79" spans="2:26" hidden="1">
      <c r="B79" s="1">
        <f t="shared" si="20"/>
        <v>15</v>
      </c>
      <c r="C79" s="51">
        <v>0</v>
      </c>
      <c r="D79" s="51"/>
      <c r="E79" s="107"/>
      <c r="F79" s="152"/>
      <c r="G79" s="51" t="str">
        <f>IF(G$4&lt;$B79,"",IF(SUM($F79:F79)&lt;$C79,$C79/$G$64,0))</f>
        <v/>
      </c>
      <c r="H79" s="51" t="str">
        <f>IF(H$4&lt;$B79,"",IF(SUM($F79:G79)&lt;$C79,$C79/$G$64,0))</f>
        <v/>
      </c>
      <c r="I79" s="51" t="str">
        <f>IF(I$4&lt;$B79,"",IF(SUM($F79:H79)&lt;$C79,$C79/$G$64,0))</f>
        <v/>
      </c>
      <c r="J79" s="51" t="str">
        <f>IF(J$4&lt;$B79,"",IF(SUM($F79:I79)&lt;$C79,$C79/$G$64,0))</f>
        <v/>
      </c>
      <c r="K79" s="51" t="str">
        <f>IF(K$4&lt;$B79,"",IF(SUM($F79:J79)&lt;$C79,$C79/$G$64,0))</f>
        <v/>
      </c>
      <c r="L79" s="51" t="str">
        <f>IF(L$4&lt;$B79,"",IF(SUM($F79:K79)&lt;$C79,$C79/$G$64,0))</f>
        <v/>
      </c>
      <c r="M79" s="51" t="str">
        <f>IF(M$4&lt;$B79,"",IF(SUM($F79:L79)&lt;$C79,$C79/$G$64,0))</f>
        <v/>
      </c>
      <c r="N79" s="51" t="str">
        <f>IF(N$4&lt;$B79,"",IF(SUM($F79:M79)&lt;$C79,$C79/$G$64,0))</f>
        <v/>
      </c>
      <c r="O79" s="51" t="str">
        <f>IF(O$4&lt;$B79,"",IF(SUM($F79:N79)&lt;$C79,$C79/$G$64,0))</f>
        <v/>
      </c>
      <c r="P79" s="51" t="str">
        <f>IF(P$4&lt;$B79,"",IF(SUM($F79:O79)&lt;$C79,$C79/$G$64,0))</f>
        <v/>
      </c>
      <c r="Q79" s="51" t="str">
        <f>IF(Q$4&lt;$B79,"",IF(SUM($F79:P79)&lt;$C79,$C79/$G$64,0))</f>
        <v/>
      </c>
      <c r="R79" s="51" t="str">
        <f>IF(R$4&lt;$B79,"",IF(SUM($F79:Q79)&lt;$C79,$C79/$G$64,0))</f>
        <v/>
      </c>
      <c r="S79" s="51" t="str">
        <f>IF(S$4&lt;$B79,"",IF(SUM($F79:R79)&lt;$C79,$C79/$G$64,0))</f>
        <v/>
      </c>
      <c r="T79" s="51" t="str">
        <f>IF(T$4&lt;$B79,"",IF(SUM($F79:S79)&lt;$C79,$C79/$G$64,0))</f>
        <v/>
      </c>
      <c r="U79" s="51">
        <f>IF(U$4&lt;$B79,"",IF(SUM($F79:T79)&lt;$C79,$C79/$G$64,0))</f>
        <v>0</v>
      </c>
      <c r="V79" s="51">
        <f>IF(V$4&lt;$B79,"",IF(SUM($F79:U79)&lt;$C79,$C79/$G$64,0))</f>
        <v>0</v>
      </c>
      <c r="W79" s="51">
        <f>IF(W$4&lt;$B79,"",IF(SUM($F79:V79)&lt;$C79,$C79/$G$64,0))</f>
        <v>0</v>
      </c>
      <c r="X79" s="51">
        <f>IF(X$4&lt;$B79,"",IF(SUM($F79:W79)&lt;$C79,$C79/$G$64,0))</f>
        <v>0</v>
      </c>
      <c r="Y79" s="51">
        <f>IF(Y$4&lt;$B79,"",IF(SUM($F79:X79)&lt;$C79,$C79/$G$64,0))</f>
        <v>0</v>
      </c>
      <c r="Z79" s="51">
        <f>IF(Z$4&lt;$B79,"",IF(SUM($F79:Y79)&lt;$C79,$C79/$G$64,0))</f>
        <v>0</v>
      </c>
    </row>
    <row r="80" spans="2:26" hidden="1">
      <c r="B80" s="1">
        <f t="shared" si="20"/>
        <v>16</v>
      </c>
      <c r="C80" s="51">
        <v>0</v>
      </c>
      <c r="D80" s="51"/>
      <c r="E80" s="107"/>
      <c r="F80" s="152"/>
      <c r="G80" s="51" t="str">
        <f>IF(G$4&lt;$B80,"",IF(SUM($F80:F80)&lt;$C80,$C80/$G$64,0))</f>
        <v/>
      </c>
      <c r="H80" s="51" t="str">
        <f>IF(H$4&lt;$B80,"",IF(SUM($F80:G80)&lt;$C80,$C80/$G$64,0))</f>
        <v/>
      </c>
      <c r="I80" s="51" t="str">
        <f>IF(I$4&lt;$B80,"",IF(SUM($F80:H80)&lt;$C80,$C80/$G$64,0))</f>
        <v/>
      </c>
      <c r="J80" s="51" t="str">
        <f>IF(J$4&lt;$B80,"",IF(SUM($F80:I80)&lt;$C80,$C80/$G$64,0))</f>
        <v/>
      </c>
      <c r="K80" s="51" t="str">
        <f>IF(K$4&lt;$B80,"",IF(SUM($F80:J80)&lt;$C80,$C80/$G$64,0))</f>
        <v/>
      </c>
      <c r="L80" s="51" t="str">
        <f>IF(L$4&lt;$B80,"",IF(SUM($F80:K80)&lt;$C80,$C80/$G$64,0))</f>
        <v/>
      </c>
      <c r="M80" s="51" t="str">
        <f>IF(M$4&lt;$B80,"",IF(SUM($F80:L80)&lt;$C80,$C80/$G$64,0))</f>
        <v/>
      </c>
      <c r="N80" s="51" t="str">
        <f>IF(N$4&lt;$B80,"",IF(SUM($F80:M80)&lt;$C80,$C80/$G$64,0))</f>
        <v/>
      </c>
      <c r="O80" s="51" t="str">
        <f>IF(O$4&lt;$B80,"",IF(SUM($F80:N80)&lt;$C80,$C80/$G$64,0))</f>
        <v/>
      </c>
      <c r="P80" s="51" t="str">
        <f>IF(P$4&lt;$B80,"",IF(SUM($F80:O80)&lt;$C80,$C80/$G$64,0))</f>
        <v/>
      </c>
      <c r="Q80" s="51" t="str">
        <f>IF(Q$4&lt;$B80,"",IF(SUM($F80:P80)&lt;$C80,$C80/$G$64,0))</f>
        <v/>
      </c>
      <c r="R80" s="51" t="str">
        <f>IF(R$4&lt;$B80,"",IF(SUM($F80:Q80)&lt;$C80,$C80/$G$64,0))</f>
        <v/>
      </c>
      <c r="S80" s="51" t="str">
        <f>IF(S$4&lt;$B80,"",IF(SUM($F80:R80)&lt;$C80,$C80/$G$64,0))</f>
        <v/>
      </c>
      <c r="T80" s="51" t="str">
        <f>IF(T$4&lt;$B80,"",IF(SUM($F80:S80)&lt;$C80,$C80/$G$64,0))</f>
        <v/>
      </c>
      <c r="U80" s="51" t="str">
        <f>IF(U$4&lt;$B80,"",IF(SUM($F80:T80)&lt;$C80,$C80/$G$64,0))</f>
        <v/>
      </c>
      <c r="V80" s="51">
        <f>IF(V$4&lt;$B80,"",IF(SUM($F80:U80)&lt;$C80,$C80/$G$64,0))</f>
        <v>0</v>
      </c>
      <c r="W80" s="51">
        <f>IF(W$4&lt;$B80,"",IF(SUM($F80:V80)&lt;$C80,$C80/$G$64,0))</f>
        <v>0</v>
      </c>
      <c r="X80" s="51">
        <f>IF(X$4&lt;$B80,"",IF(SUM($F80:W80)&lt;$C80,$C80/$G$64,0))</f>
        <v>0</v>
      </c>
      <c r="Y80" s="51">
        <f>IF(Y$4&lt;$B80,"",IF(SUM($F80:X80)&lt;$C80,$C80/$G$64,0))</f>
        <v>0</v>
      </c>
      <c r="Z80" s="51">
        <f>IF(Z$4&lt;$B80,"",IF(SUM($F80:Y80)&lt;$C80,$C80/$G$64,0))</f>
        <v>0</v>
      </c>
    </row>
    <row r="81" spans="1:26" hidden="1">
      <c r="B81" s="1">
        <f t="shared" si="20"/>
        <v>17</v>
      </c>
      <c r="C81" s="51">
        <v>0</v>
      </c>
      <c r="D81" s="51"/>
      <c r="E81" s="107"/>
      <c r="F81" s="152"/>
      <c r="G81" s="51" t="str">
        <f>IF(G$4&lt;$B81,"",IF(SUM($F81:F81)&lt;$C81,$C81/$G$64,0))</f>
        <v/>
      </c>
      <c r="H81" s="51" t="str">
        <f>IF(H$4&lt;$B81,"",IF(SUM($F81:G81)&lt;$C81,$C81/$G$64,0))</f>
        <v/>
      </c>
      <c r="I81" s="51" t="str">
        <f>IF(I$4&lt;$B81,"",IF(SUM($F81:H81)&lt;$C81,$C81/$G$64,0))</f>
        <v/>
      </c>
      <c r="J81" s="51" t="str">
        <f>IF(J$4&lt;$B81,"",IF(SUM($F81:I81)&lt;$C81,$C81/$G$64,0))</f>
        <v/>
      </c>
      <c r="K81" s="51" t="str">
        <f>IF(K$4&lt;$B81,"",IF(SUM($F81:J81)&lt;$C81,$C81/$G$64,0))</f>
        <v/>
      </c>
      <c r="L81" s="51" t="str">
        <f>IF(L$4&lt;$B81,"",IF(SUM($F81:K81)&lt;$C81,$C81/$G$64,0))</f>
        <v/>
      </c>
      <c r="M81" s="51" t="str">
        <f>IF(M$4&lt;$B81,"",IF(SUM($F81:L81)&lt;$C81,$C81/$G$64,0))</f>
        <v/>
      </c>
      <c r="N81" s="51" t="str">
        <f>IF(N$4&lt;$B81,"",IF(SUM($F81:M81)&lt;$C81,$C81/$G$64,0))</f>
        <v/>
      </c>
      <c r="O81" s="51" t="str">
        <f>IF(O$4&lt;$B81,"",IF(SUM($F81:N81)&lt;$C81,$C81/$G$64,0))</f>
        <v/>
      </c>
      <c r="P81" s="51" t="str">
        <f>IF(P$4&lt;$B81,"",IF(SUM($F81:O81)&lt;$C81,$C81/$G$64,0))</f>
        <v/>
      </c>
      <c r="Q81" s="51" t="str">
        <f>IF(Q$4&lt;$B81,"",IF(SUM($F81:P81)&lt;$C81,$C81/$G$64,0))</f>
        <v/>
      </c>
      <c r="R81" s="51" t="str">
        <f>IF(R$4&lt;$B81,"",IF(SUM($F81:Q81)&lt;$C81,$C81/$G$64,0))</f>
        <v/>
      </c>
      <c r="S81" s="51" t="str">
        <f>IF(S$4&lt;$B81,"",IF(SUM($F81:R81)&lt;$C81,$C81/$G$64,0))</f>
        <v/>
      </c>
      <c r="T81" s="51" t="str">
        <f>IF(T$4&lt;$B81,"",IF(SUM($F81:S81)&lt;$C81,$C81/$G$64,0))</f>
        <v/>
      </c>
      <c r="U81" s="51" t="str">
        <f>IF(U$4&lt;$B81,"",IF(SUM($F81:T81)&lt;$C81,$C81/$G$64,0))</f>
        <v/>
      </c>
      <c r="V81" s="51" t="str">
        <f>IF(V$4&lt;$B81,"",IF(SUM($F81:U81)&lt;$C81,$C81/$G$64,0))</f>
        <v/>
      </c>
      <c r="W81" s="51">
        <f>IF(W$4&lt;$B81,"",IF(SUM($F81:V81)&lt;$C81,$C81/$G$64,0))</f>
        <v>0</v>
      </c>
      <c r="X81" s="51">
        <f>IF(X$4&lt;$B81,"",IF(SUM($F81:W81)&lt;$C81,$C81/$G$64,0))</f>
        <v>0</v>
      </c>
      <c r="Y81" s="51">
        <f>IF(Y$4&lt;$B81,"",IF(SUM($F81:X81)&lt;$C81,$C81/$G$64,0))</f>
        <v>0</v>
      </c>
      <c r="Z81" s="51">
        <f>IF(Z$4&lt;$B81,"",IF(SUM($F81:Y81)&lt;$C81,$C81/$G$64,0))</f>
        <v>0</v>
      </c>
    </row>
    <row r="82" spans="1:26" hidden="1">
      <c r="B82" s="1">
        <f t="shared" si="20"/>
        <v>18</v>
      </c>
      <c r="C82" s="51">
        <v>0</v>
      </c>
      <c r="D82" s="51"/>
      <c r="E82" s="107"/>
      <c r="F82" s="152"/>
      <c r="G82" s="51" t="str">
        <f>IF(G$4&lt;$B82,"",IF(SUM($F82:F82)&lt;$C82,$C82/$G$64,0))</f>
        <v/>
      </c>
      <c r="H82" s="51" t="str">
        <f>IF(H$4&lt;$B82,"",IF(SUM($F82:G82)&lt;$C82,$C82/$G$64,0))</f>
        <v/>
      </c>
      <c r="I82" s="51" t="str">
        <f>IF(I$4&lt;$B82,"",IF(SUM($F82:H82)&lt;$C82,$C82/$G$64,0))</f>
        <v/>
      </c>
      <c r="J82" s="51" t="str">
        <f>IF(J$4&lt;$B82,"",IF(SUM($F82:I82)&lt;$C82,$C82/$G$64,0))</f>
        <v/>
      </c>
      <c r="K82" s="51" t="str">
        <f>IF(K$4&lt;$B82,"",IF(SUM($F82:J82)&lt;$C82,$C82/$G$64,0))</f>
        <v/>
      </c>
      <c r="L82" s="51" t="str">
        <f>IF(L$4&lt;$B82,"",IF(SUM($F82:K82)&lt;$C82,$C82/$G$64,0))</f>
        <v/>
      </c>
      <c r="M82" s="51" t="str">
        <f>IF(M$4&lt;$B82,"",IF(SUM($F82:L82)&lt;$C82,$C82/$G$64,0))</f>
        <v/>
      </c>
      <c r="N82" s="51" t="str">
        <f>IF(N$4&lt;$B82,"",IF(SUM($F82:M82)&lt;$C82,$C82/$G$64,0))</f>
        <v/>
      </c>
      <c r="O82" s="51" t="str">
        <f>IF(O$4&lt;$B82,"",IF(SUM($F82:N82)&lt;$C82,$C82/$G$64,0))</f>
        <v/>
      </c>
      <c r="P82" s="51" t="str">
        <f>IF(P$4&lt;$B82,"",IF(SUM($F82:O82)&lt;$C82,$C82/$G$64,0))</f>
        <v/>
      </c>
      <c r="Q82" s="51" t="str">
        <f>IF(Q$4&lt;$B82,"",IF(SUM($F82:P82)&lt;$C82,$C82/$G$64,0))</f>
        <v/>
      </c>
      <c r="R82" s="51" t="str">
        <f>IF(R$4&lt;$B82,"",IF(SUM($F82:Q82)&lt;$C82,$C82/$G$64,0))</f>
        <v/>
      </c>
      <c r="S82" s="51" t="str">
        <f>IF(S$4&lt;$B82,"",IF(SUM($F82:R82)&lt;$C82,$C82/$G$64,0))</f>
        <v/>
      </c>
      <c r="T82" s="51" t="str">
        <f>IF(T$4&lt;$B82,"",IF(SUM($F82:S82)&lt;$C82,$C82/$G$64,0))</f>
        <v/>
      </c>
      <c r="U82" s="51" t="str">
        <f>IF(U$4&lt;$B82,"",IF(SUM($F82:T82)&lt;$C82,$C82/$G$64,0))</f>
        <v/>
      </c>
      <c r="V82" s="51" t="str">
        <f>IF(V$4&lt;$B82,"",IF(SUM($F82:U82)&lt;$C82,$C82/$G$64,0))</f>
        <v/>
      </c>
      <c r="W82" s="51" t="str">
        <f>IF(W$4&lt;$B82,"",IF(SUM($F82:V82)&lt;$C82,$C82/$G$64,0))</f>
        <v/>
      </c>
      <c r="X82" s="51">
        <f>IF(X$4&lt;$B82,"",IF(SUM($F82:W82)&lt;$C82,$C82/$G$64,0))</f>
        <v>0</v>
      </c>
      <c r="Y82" s="51">
        <f>IF(Y$4&lt;$B82,"",IF(SUM($F82:X82)&lt;$C82,$C82/$G$64,0))</f>
        <v>0</v>
      </c>
      <c r="Z82" s="51">
        <f>IF(Z$4&lt;$B82,"",IF(SUM($F82:Y82)&lt;$C82,$C82/$G$64,0))</f>
        <v>0</v>
      </c>
    </row>
    <row r="83" spans="1:26" hidden="1">
      <c r="B83" s="1">
        <f t="shared" si="20"/>
        <v>19</v>
      </c>
      <c r="C83" s="51">
        <v>0</v>
      </c>
      <c r="D83" s="51"/>
      <c r="E83" s="107"/>
      <c r="F83" s="152"/>
      <c r="G83" s="51" t="str">
        <f>IF(G$4&lt;$B83,"",IF(SUM($F83:F83)&lt;$C83,$C83/$G$64,0))</f>
        <v/>
      </c>
      <c r="H83" s="51" t="str">
        <f>IF(H$4&lt;$B83,"",IF(SUM($F83:G83)&lt;$C83,$C83/$G$64,0))</f>
        <v/>
      </c>
      <c r="I83" s="51" t="str">
        <f>IF(I$4&lt;$B83,"",IF(SUM($F83:H83)&lt;$C83,$C83/$G$64,0))</f>
        <v/>
      </c>
      <c r="J83" s="51" t="str">
        <f>IF(J$4&lt;$B83,"",IF(SUM($F83:I83)&lt;$C83,$C83/$G$64,0))</f>
        <v/>
      </c>
      <c r="K83" s="51" t="str">
        <f>IF(K$4&lt;$B83,"",IF(SUM($F83:J83)&lt;$C83,$C83/$G$64,0))</f>
        <v/>
      </c>
      <c r="L83" s="51" t="str">
        <f>IF(L$4&lt;$B83,"",IF(SUM($F83:K83)&lt;$C83,$C83/$G$64,0))</f>
        <v/>
      </c>
      <c r="M83" s="51" t="str">
        <f>IF(M$4&lt;$B83,"",IF(SUM($F83:L83)&lt;$C83,$C83/$G$64,0))</f>
        <v/>
      </c>
      <c r="N83" s="51" t="str">
        <f>IF(N$4&lt;$B83,"",IF(SUM($F83:M83)&lt;$C83,$C83/$G$64,0))</f>
        <v/>
      </c>
      <c r="O83" s="51" t="str">
        <f>IF(O$4&lt;$B83,"",IF(SUM($F83:N83)&lt;$C83,$C83/$G$64,0))</f>
        <v/>
      </c>
      <c r="P83" s="51" t="str">
        <f>IF(P$4&lt;$B83,"",IF(SUM($F83:O83)&lt;$C83,$C83/$G$64,0))</f>
        <v/>
      </c>
      <c r="Q83" s="51" t="str">
        <f>IF(Q$4&lt;$B83,"",IF(SUM($F83:P83)&lt;$C83,$C83/$G$64,0))</f>
        <v/>
      </c>
      <c r="R83" s="51" t="str">
        <f>IF(R$4&lt;$B83,"",IF(SUM($F83:Q83)&lt;$C83,$C83/$G$64,0))</f>
        <v/>
      </c>
      <c r="S83" s="51" t="str">
        <f>IF(S$4&lt;$B83,"",IF(SUM($F83:R83)&lt;$C83,$C83/$G$64,0))</f>
        <v/>
      </c>
      <c r="T83" s="51" t="str">
        <f>IF(T$4&lt;$B83,"",IF(SUM($F83:S83)&lt;$C83,$C83/$G$64,0))</f>
        <v/>
      </c>
      <c r="U83" s="51" t="str">
        <f>IF(U$4&lt;$B83,"",IF(SUM($F83:T83)&lt;$C83,$C83/$G$64,0))</f>
        <v/>
      </c>
      <c r="V83" s="51" t="str">
        <f>IF(V$4&lt;$B83,"",IF(SUM($F83:U83)&lt;$C83,$C83/$G$64,0))</f>
        <v/>
      </c>
      <c r="W83" s="51" t="str">
        <f>IF(W$4&lt;$B83,"",IF(SUM($F83:V83)&lt;$C83,$C83/$G$64,0))</f>
        <v/>
      </c>
      <c r="X83" s="51" t="str">
        <f>IF(X$4&lt;$B83,"",IF(SUM($F83:W83)&lt;$C83,$C83/$G$64,0))</f>
        <v/>
      </c>
      <c r="Y83" s="51">
        <f>IF(Y$4&lt;$B83,"",IF(SUM($F83:X83)&lt;$C83,$C83/$G$64,0))</f>
        <v>0</v>
      </c>
      <c r="Z83" s="51">
        <f>IF(Z$4&lt;$B83,"",IF(SUM($F83:Y83)&lt;$C83,$C83/$G$64,0))</f>
        <v>0</v>
      </c>
    </row>
    <row r="84" spans="1:26">
      <c r="B84" s="1">
        <f t="shared" si="20"/>
        <v>20</v>
      </c>
      <c r="C84" s="51">
        <v>0</v>
      </c>
      <c r="D84" s="51"/>
      <c r="E84" s="107"/>
      <c r="F84" s="152"/>
      <c r="G84" s="51" t="str">
        <f>IF(G$4&lt;$B84,"",IF(SUM($F84:F84)&lt;$C84,$C84/$G$64,0))</f>
        <v/>
      </c>
      <c r="H84" s="51" t="str">
        <f>IF(H$4&lt;$B84,"",IF(SUM($F84:G84)&lt;$C84,$C84/$G$64,0))</f>
        <v/>
      </c>
      <c r="I84" s="51" t="str">
        <f>IF(I$4&lt;$B84,"",IF(SUM($F84:H84)&lt;$C84,$C84/$G$64,0))</f>
        <v/>
      </c>
      <c r="J84" s="51" t="str">
        <f>IF(J$4&lt;$B84,"",IF(SUM($F84:I84)&lt;$C84,$C84/$G$64,0))</f>
        <v/>
      </c>
      <c r="K84" s="51" t="str">
        <f>IF(K$4&lt;$B84,"",IF(SUM($F84:J84)&lt;$C84,$C84/$G$64,0))</f>
        <v/>
      </c>
      <c r="L84" s="51" t="str">
        <f>IF(L$4&lt;$B84,"",IF(SUM($F84:K84)&lt;$C84,$C84/$G$64,0))</f>
        <v/>
      </c>
      <c r="M84" s="51" t="str">
        <f>IF(M$4&lt;$B84,"",IF(SUM($F84:L84)&lt;$C84,$C84/$G$64,0))</f>
        <v/>
      </c>
      <c r="N84" s="51" t="str">
        <f>IF(N$4&lt;$B84,"",IF(SUM($F84:M84)&lt;$C84,$C84/$G$64,0))</f>
        <v/>
      </c>
      <c r="O84" s="51" t="str">
        <f>IF(O$4&lt;$B84,"",IF(SUM($F84:N84)&lt;$C84,$C84/$G$64,0))</f>
        <v/>
      </c>
      <c r="P84" s="51" t="str">
        <f>IF(P$4&lt;$B84,"",IF(SUM($F84:O84)&lt;$C84,$C84/$G$64,0))</f>
        <v/>
      </c>
      <c r="Q84" s="51" t="str">
        <f>IF(Q$4&lt;$B84,"",IF(SUM($F84:P84)&lt;$C84,$C84/$G$64,0))</f>
        <v/>
      </c>
      <c r="R84" s="51" t="str">
        <f>IF(R$4&lt;$B84,"",IF(SUM($F84:Q84)&lt;$C84,$C84/$G$64,0))</f>
        <v/>
      </c>
      <c r="S84" s="51" t="str">
        <f>IF(S$4&lt;$B84,"",IF(SUM($F84:R84)&lt;$C84,$C84/$G$64,0))</f>
        <v/>
      </c>
      <c r="T84" s="51" t="str">
        <f>IF(T$4&lt;$B84,"",IF(SUM($F84:S84)&lt;$C84,$C84/$G$64,0))</f>
        <v/>
      </c>
      <c r="U84" s="51" t="str">
        <f>IF(U$4&lt;$B84,"",IF(SUM($F84:T84)&lt;$C84,$C84/$G$64,0))</f>
        <v/>
      </c>
      <c r="V84" s="51" t="str">
        <f>IF(V$4&lt;$B84,"",IF(SUM($F84:U84)&lt;$C84,$C84/$G$64,0))</f>
        <v/>
      </c>
      <c r="W84" s="51" t="str">
        <f>IF(W$4&lt;$B84,"",IF(SUM($F84:V84)&lt;$C84,$C84/$G$64,0))</f>
        <v/>
      </c>
      <c r="X84" s="51" t="str">
        <f>IF(X$4&lt;$B84,"",IF(SUM($F84:W84)&lt;$C84,$C84/$G$64,0))</f>
        <v/>
      </c>
      <c r="Y84" s="51" t="str">
        <f>IF(Y$4&lt;$B84,"",IF(SUM($F84:X84)&lt;$C84,$C84/$G$64,0))</f>
        <v/>
      </c>
      <c r="Z84" s="51">
        <f>IF(Z$4&lt;$B84,"",IF(SUM($F84:Y84)&lt;$C84,$C84/$G$64,0))</f>
        <v>0</v>
      </c>
    </row>
    <row r="85" spans="1:26">
      <c r="C85" s="45" t="s">
        <v>105</v>
      </c>
      <c r="D85" s="45"/>
      <c r="E85" s="47"/>
      <c r="F85" s="115"/>
      <c r="G85" s="82">
        <f t="shared" ref="G85:Z85" si="21">SUM(G65:G84)</f>
        <v>0</v>
      </c>
      <c r="H85" s="82">
        <f t="shared" si="21"/>
        <v>0</v>
      </c>
      <c r="I85" s="82">
        <f t="shared" si="21"/>
        <v>1.0833333333333333</v>
      </c>
      <c r="J85" s="82">
        <f t="shared" si="21"/>
        <v>2.1666666666666665</v>
      </c>
      <c r="K85" s="82">
        <f t="shared" si="21"/>
        <v>3.25</v>
      </c>
      <c r="L85" s="82">
        <f t="shared" si="21"/>
        <v>4.333333333333333</v>
      </c>
      <c r="M85" s="82">
        <f t="shared" si="21"/>
        <v>4.333333333333333</v>
      </c>
      <c r="N85" s="82">
        <f t="shared" si="21"/>
        <v>4.333333333333333</v>
      </c>
      <c r="O85" s="82">
        <f t="shared" si="21"/>
        <v>4.333333333333333</v>
      </c>
      <c r="P85" s="82">
        <f t="shared" si="21"/>
        <v>4.333333333333333</v>
      </c>
      <c r="Q85" s="82">
        <f t="shared" si="21"/>
        <v>4.333333333333333</v>
      </c>
      <c r="R85" s="82">
        <f t="shared" si="21"/>
        <v>4.333333333333333</v>
      </c>
      <c r="S85" s="82">
        <f t="shared" si="21"/>
        <v>4.333333333333333</v>
      </c>
      <c r="T85" s="82">
        <f t="shared" si="21"/>
        <v>4.333333333333333</v>
      </c>
      <c r="U85" s="82">
        <f t="shared" si="21"/>
        <v>4.333333333333333</v>
      </c>
      <c r="V85" s="82">
        <f t="shared" si="21"/>
        <v>4.333333333333333</v>
      </c>
      <c r="W85" s="82">
        <f t="shared" si="21"/>
        <v>4.333333333333333</v>
      </c>
      <c r="X85" s="82">
        <f t="shared" si="21"/>
        <v>3.25</v>
      </c>
      <c r="Y85" s="82">
        <f t="shared" si="21"/>
        <v>2.1666666666666665</v>
      </c>
      <c r="Z85" s="82">
        <f t="shared" si="21"/>
        <v>1.0833333333333333</v>
      </c>
    </row>
    <row r="87" spans="1:26">
      <c r="E87" s="111"/>
      <c r="F87" s="111"/>
      <c r="G87" s="42" t="s">
        <v>47</v>
      </c>
    </row>
    <row r="88" spans="1:26">
      <c r="A88" s="1" t="s">
        <v>82</v>
      </c>
      <c r="C88" s="104" t="s">
        <v>106</v>
      </c>
      <c r="D88" s="105"/>
      <c r="E88" s="105"/>
      <c r="F88" s="105"/>
      <c r="G88" s="161">
        <f>Control!$G$49</f>
        <v>5</v>
      </c>
      <c r="H88" s="51"/>
    </row>
    <row r="89" spans="1:26">
      <c r="B89" s="106">
        <v>1</v>
      </c>
      <c r="C89" s="51" cm="1">
        <f t="array" ref="C89:C108">TRANSPOSE(G32:Z32)</f>
        <v>3.25</v>
      </c>
      <c r="D89" s="51"/>
      <c r="E89" s="107"/>
      <c r="F89" s="152"/>
      <c r="G89" s="51">
        <f>IF(G$4&lt;$B89,"",IF(SUM($F89:F89)&lt;$C89,$C89/$G$88,0))</f>
        <v>0.65</v>
      </c>
      <c r="H89" s="51">
        <f>IF(H$4&lt;$B89,"",IF(SUM($F89:G89)&lt;$C89,$C89/$G$88,0))</f>
        <v>0.65</v>
      </c>
      <c r="I89" s="51">
        <f>IF(I$4&lt;$B89,"",IF(SUM($F89:H89)&lt;$C89,$C89/$G$88,0))</f>
        <v>0.65</v>
      </c>
      <c r="J89" s="51">
        <f>IF(J$4&lt;$B89,"",IF(SUM($F89:I89)&lt;$C89,$C89/$G$88,0))</f>
        <v>0.65</v>
      </c>
      <c r="K89" s="51">
        <f>IF(K$4&lt;$B89,"",IF(SUM($F89:J89)&lt;$C89,$C89/$G$88,0))</f>
        <v>0.65</v>
      </c>
      <c r="L89" s="51">
        <f>IF(L$4&lt;$B89,"",IF(SUM($F89:K89)&lt;$C89,$C89/$G$88,0))</f>
        <v>0</v>
      </c>
      <c r="M89" s="51">
        <f>IF(M$4&lt;$B89,"",IF(SUM($F89:L89)&lt;$C89,$C89/$G$88,0))</f>
        <v>0</v>
      </c>
      <c r="N89" s="51">
        <f>IF(N$4&lt;$B89,"",IF(SUM($F89:M89)&lt;$C89,$C89/$G$88,0))</f>
        <v>0</v>
      </c>
      <c r="O89" s="51">
        <f>IF(O$4&lt;$B89,"",IF(SUM($F89:N89)&lt;$C89,$C89/$G$88,0))</f>
        <v>0</v>
      </c>
      <c r="P89" s="51">
        <f>IF(P$4&lt;$B89,"",IF(SUM($F89:O89)&lt;$C89,$C89/$G$88,0))</f>
        <v>0</v>
      </c>
      <c r="Q89" s="51">
        <f>IF(Q$4&lt;$B89,"",IF(SUM($F89:P89)&lt;$C89,$C89/$G$88,0))</f>
        <v>0</v>
      </c>
      <c r="R89" s="51">
        <f>IF(R$4&lt;$B89,"",IF(SUM($F89:Q89)&lt;$C89,$C89/$G$88,0))</f>
        <v>0</v>
      </c>
      <c r="S89" s="51">
        <f>IF(S$4&lt;$B89,"",IF(SUM($F89:R89)&lt;$C89,$C89/$G$88,0))</f>
        <v>0</v>
      </c>
      <c r="T89" s="51">
        <f>IF(T$4&lt;$B89,"",IF(SUM($F89:S89)&lt;$C89,$C89/$G$88,0))</f>
        <v>0</v>
      </c>
      <c r="U89" s="51">
        <f>IF(U$4&lt;$B89,"",IF(SUM($F89:T89)&lt;$C89,$C89/$G$88,0))</f>
        <v>0</v>
      </c>
      <c r="V89" s="51">
        <f>IF(V$4&lt;$B89,"",IF(SUM($F89:U89)&lt;$C89,$C89/$G$88,0))</f>
        <v>0</v>
      </c>
      <c r="W89" s="51">
        <f>IF(W$4&lt;$B89,"",IF(SUM($F89:V89)&lt;$C89,$C89/$G$88,0))</f>
        <v>0</v>
      </c>
      <c r="X89" s="51">
        <f>IF(X$4&lt;$B89,"",IF(SUM($F89:W89)&lt;$C89,$C89/$G$88,0))</f>
        <v>0</v>
      </c>
      <c r="Y89" s="51">
        <f>IF(Y$4&lt;$B89,"",IF(SUM($F89:X89)&lt;$C89,$C89/$G$88,0))</f>
        <v>0</v>
      </c>
      <c r="Z89" s="51">
        <f>IF(Z$4&lt;$B89,"",IF(SUM($F89:Y89)&lt;$C89,$C89/$G$88,0))</f>
        <v>0</v>
      </c>
    </row>
    <row r="90" spans="1:26">
      <c r="B90" s="1">
        <f t="shared" ref="B90:B108" si="22">B89+1</f>
        <v>2</v>
      </c>
      <c r="C90" s="51">
        <v>0</v>
      </c>
      <c r="D90" s="51"/>
      <c r="E90" s="107"/>
      <c r="F90" s="152"/>
      <c r="G90" s="51" t="str">
        <f>IF(G$4&lt;$B90,"",IF(SUM($F90:F90)&lt;$C90,$C90/$G$88,0))</f>
        <v/>
      </c>
      <c r="H90" s="51">
        <f>IF(H$4&lt;$B90,"",IF(SUM($F90:G90)&lt;$C90,$C90/$G$88,0))</f>
        <v>0</v>
      </c>
      <c r="I90" s="51">
        <f>IF(I$4&lt;$B90,"",IF(SUM($F90:H90)&lt;$C90,$C90/$G$88,0))</f>
        <v>0</v>
      </c>
      <c r="J90" s="51">
        <f>IF(J$4&lt;$B90,"",IF(SUM($F90:I90)&lt;$C90,$C90/$G$88,0))</f>
        <v>0</v>
      </c>
      <c r="K90" s="51">
        <f>IF(K$4&lt;$B90,"",IF(SUM($F90:J90)&lt;$C90,$C90/$G$88,0))</f>
        <v>0</v>
      </c>
      <c r="L90" s="51">
        <f>IF(L$4&lt;$B90,"",IF(SUM($F90:K90)&lt;$C90,$C90/$G$88,0))</f>
        <v>0</v>
      </c>
      <c r="M90" s="51">
        <f>IF(M$4&lt;$B90,"",IF(SUM($F90:L90)&lt;$C90,$C90/$G$88,0))</f>
        <v>0</v>
      </c>
      <c r="N90" s="51">
        <f>IF(N$4&lt;$B90,"",IF(SUM($F90:M90)&lt;$C90,$C90/$G$88,0))</f>
        <v>0</v>
      </c>
      <c r="O90" s="51">
        <f>IF(O$4&lt;$B90,"",IF(SUM($F90:N90)&lt;$C90,$C90/$G$88,0))</f>
        <v>0</v>
      </c>
      <c r="P90" s="51">
        <f>IF(P$4&lt;$B90,"",IF(SUM($F90:O90)&lt;$C90,$C90/$G$88,0))</f>
        <v>0</v>
      </c>
      <c r="Q90" s="51">
        <f>IF(Q$4&lt;$B90,"",IF(SUM($F90:P90)&lt;$C90,$C90/$G$88,0))</f>
        <v>0</v>
      </c>
      <c r="R90" s="51">
        <f>IF(R$4&lt;$B90,"",IF(SUM($F90:Q90)&lt;$C90,$C90/$G$88,0))</f>
        <v>0</v>
      </c>
      <c r="S90" s="51">
        <f>IF(S$4&lt;$B90,"",IF(SUM($F90:R90)&lt;$C90,$C90/$G$88,0))</f>
        <v>0</v>
      </c>
      <c r="T90" s="51">
        <f>IF(T$4&lt;$B90,"",IF(SUM($F90:S90)&lt;$C90,$C90/$G$88,0))</f>
        <v>0</v>
      </c>
      <c r="U90" s="51">
        <f>IF(U$4&lt;$B90,"",IF(SUM($F90:T90)&lt;$C90,$C90/$G$88,0))</f>
        <v>0</v>
      </c>
      <c r="V90" s="51">
        <f>IF(V$4&lt;$B90,"",IF(SUM($F90:U90)&lt;$C90,$C90/$G$88,0))</f>
        <v>0</v>
      </c>
      <c r="W90" s="51">
        <f>IF(W$4&lt;$B90,"",IF(SUM($F90:V90)&lt;$C90,$C90/$G$88,0))</f>
        <v>0</v>
      </c>
      <c r="X90" s="51">
        <f>IF(X$4&lt;$B90,"",IF(SUM($F90:W90)&lt;$C90,$C90/$G$88,0))</f>
        <v>0</v>
      </c>
      <c r="Y90" s="51">
        <f>IF(Y$4&lt;$B90,"",IF(SUM($F90:X90)&lt;$C90,$C90/$G$88,0))</f>
        <v>0</v>
      </c>
      <c r="Z90" s="51">
        <f>IF(Z$4&lt;$B90,"",IF(SUM($F90:Y90)&lt;$C90,$C90/$G$88,0))</f>
        <v>0</v>
      </c>
    </row>
    <row r="91" spans="1:26">
      <c r="B91" s="1">
        <f t="shared" si="22"/>
        <v>3</v>
      </c>
      <c r="C91" s="51">
        <v>0</v>
      </c>
      <c r="D91" s="51"/>
      <c r="E91" s="107"/>
      <c r="F91" s="152"/>
      <c r="G91" s="51" t="str">
        <f>IF(G$4&lt;$B91,"",IF(SUM($F91:F91)&lt;$C91,$C91/$G$88,0))</f>
        <v/>
      </c>
      <c r="H91" s="51" t="str">
        <f>IF(H$4&lt;$B91,"",IF(SUM($F91:G91)&lt;$C91,$C91/$G$88,0))</f>
        <v/>
      </c>
      <c r="I91" s="51">
        <f>IF(I$4&lt;$B91,"",IF(SUM($F91:H91)&lt;$C91,$C91/$G$88,0))</f>
        <v>0</v>
      </c>
      <c r="J91" s="51">
        <f>IF(J$4&lt;$B91,"",IF(SUM($F91:I91)&lt;$C91,$C91/$G$88,0))</f>
        <v>0</v>
      </c>
      <c r="K91" s="51">
        <f>IF(K$4&lt;$B91,"",IF(SUM($F91:J91)&lt;$C91,$C91/$G$88,0))</f>
        <v>0</v>
      </c>
      <c r="L91" s="51">
        <f>IF(L$4&lt;$B91,"",IF(SUM($F91:K91)&lt;$C91,$C91/$G$88,0))</f>
        <v>0</v>
      </c>
      <c r="M91" s="51">
        <f>IF(M$4&lt;$B91,"",IF(SUM($F91:L91)&lt;$C91,$C91/$G$88,0))</f>
        <v>0</v>
      </c>
      <c r="N91" s="51">
        <f>IF(N$4&lt;$B91,"",IF(SUM($F91:M91)&lt;$C91,$C91/$G$88,0))</f>
        <v>0</v>
      </c>
      <c r="O91" s="51">
        <f>IF(O$4&lt;$B91,"",IF(SUM($F91:N91)&lt;$C91,$C91/$G$88,0))</f>
        <v>0</v>
      </c>
      <c r="P91" s="51">
        <f>IF(P$4&lt;$B91,"",IF(SUM($F91:O91)&lt;$C91,$C91/$G$88,0))</f>
        <v>0</v>
      </c>
      <c r="Q91" s="51">
        <f>IF(Q$4&lt;$B91,"",IF(SUM($F91:P91)&lt;$C91,$C91/$G$88,0))</f>
        <v>0</v>
      </c>
      <c r="R91" s="51">
        <f>IF(R$4&lt;$B91,"",IF(SUM($F91:Q91)&lt;$C91,$C91/$G$88,0))</f>
        <v>0</v>
      </c>
      <c r="S91" s="51">
        <f>IF(S$4&lt;$B91,"",IF(SUM($F91:R91)&lt;$C91,$C91/$G$88,0))</f>
        <v>0</v>
      </c>
      <c r="T91" s="51">
        <f>IF(T$4&lt;$B91,"",IF(SUM($F91:S91)&lt;$C91,$C91/$G$88,0))</f>
        <v>0</v>
      </c>
      <c r="U91" s="51">
        <f>IF(U$4&lt;$B91,"",IF(SUM($F91:T91)&lt;$C91,$C91/$G$88,0))</f>
        <v>0</v>
      </c>
      <c r="V91" s="51">
        <f>IF(V$4&lt;$B91,"",IF(SUM($F91:U91)&lt;$C91,$C91/$G$88,0))</f>
        <v>0</v>
      </c>
      <c r="W91" s="51">
        <f>IF(W$4&lt;$B91,"",IF(SUM($F91:V91)&lt;$C91,$C91/$G$88,0))</f>
        <v>0</v>
      </c>
      <c r="X91" s="51">
        <f>IF(X$4&lt;$B91,"",IF(SUM($F91:W91)&lt;$C91,$C91/$G$88,0))</f>
        <v>0</v>
      </c>
      <c r="Y91" s="51">
        <f>IF(Y$4&lt;$B91,"",IF(SUM($F91:X91)&lt;$C91,$C91/$G$88,0))</f>
        <v>0</v>
      </c>
      <c r="Z91" s="51">
        <f>IF(Z$4&lt;$B91,"",IF(SUM($F91:Y91)&lt;$C91,$C91/$G$88,0))</f>
        <v>0</v>
      </c>
    </row>
    <row r="92" spans="1:26">
      <c r="B92" s="1">
        <f t="shared" si="22"/>
        <v>4</v>
      </c>
      <c r="C92" s="51">
        <v>0</v>
      </c>
      <c r="D92" s="51"/>
      <c r="E92" s="107"/>
      <c r="F92" s="152"/>
      <c r="G92" s="51" t="str">
        <f>IF(G$4&lt;$B92,"",IF(SUM($F92:F92)&lt;$C92,$C92/$G$88,0))</f>
        <v/>
      </c>
      <c r="H92" s="51" t="str">
        <f>IF(H$4&lt;$B92,"",IF(SUM($F92:G92)&lt;$C92,$C92/$G$88,0))</f>
        <v/>
      </c>
      <c r="I92" s="51" t="str">
        <f>IF(I$4&lt;$B92,"",IF(SUM($F92:H92)&lt;$C92,$C92/$G$88,0))</f>
        <v/>
      </c>
      <c r="J92" s="51">
        <f>IF(J$4&lt;$B92,"",IF(SUM($F92:I92)&lt;$C92,$C92/$G$88,0))</f>
        <v>0</v>
      </c>
      <c r="K92" s="51">
        <f>IF(K$4&lt;$B92,"",IF(SUM($F92:J92)&lt;$C92,$C92/$G$88,0))</f>
        <v>0</v>
      </c>
      <c r="L92" s="51">
        <f>IF(L$4&lt;$B92,"",IF(SUM($F92:K92)&lt;$C92,$C92/$G$88,0))</f>
        <v>0</v>
      </c>
      <c r="M92" s="51">
        <f>IF(M$4&lt;$B92,"",IF(SUM($F92:L92)&lt;$C92,$C92/$G$88,0))</f>
        <v>0</v>
      </c>
      <c r="N92" s="51">
        <f>IF(N$4&lt;$B92,"",IF(SUM($F92:M92)&lt;$C92,$C92/$G$88,0))</f>
        <v>0</v>
      </c>
      <c r="O92" s="51">
        <f>IF(O$4&lt;$B92,"",IF(SUM($F92:N92)&lt;$C92,$C92/$G$88,0))</f>
        <v>0</v>
      </c>
      <c r="P92" s="51">
        <f>IF(P$4&lt;$B92,"",IF(SUM($F92:O92)&lt;$C92,$C92/$G$88,0))</f>
        <v>0</v>
      </c>
      <c r="Q92" s="51">
        <f>IF(Q$4&lt;$B92,"",IF(SUM($F92:P92)&lt;$C92,$C92/$G$88,0))</f>
        <v>0</v>
      </c>
      <c r="R92" s="51">
        <f>IF(R$4&lt;$B92,"",IF(SUM($F92:Q92)&lt;$C92,$C92/$G$88,0))</f>
        <v>0</v>
      </c>
      <c r="S92" s="51">
        <f>IF(S$4&lt;$B92,"",IF(SUM($F92:R92)&lt;$C92,$C92/$G$88,0))</f>
        <v>0</v>
      </c>
      <c r="T92" s="51">
        <f>IF(T$4&lt;$B92,"",IF(SUM($F92:S92)&lt;$C92,$C92/$G$88,0))</f>
        <v>0</v>
      </c>
      <c r="U92" s="51">
        <f>IF(U$4&lt;$B92,"",IF(SUM($F92:T92)&lt;$C92,$C92/$G$88,0))</f>
        <v>0</v>
      </c>
      <c r="V92" s="51">
        <f>IF(V$4&lt;$B92,"",IF(SUM($F92:U92)&lt;$C92,$C92/$G$88,0))</f>
        <v>0</v>
      </c>
      <c r="W92" s="51">
        <f>IF(W$4&lt;$B92,"",IF(SUM($F92:V92)&lt;$C92,$C92/$G$88,0))</f>
        <v>0</v>
      </c>
      <c r="X92" s="51">
        <f>IF(X$4&lt;$B92,"",IF(SUM($F92:W92)&lt;$C92,$C92/$G$88,0))</f>
        <v>0</v>
      </c>
      <c r="Y92" s="51">
        <f>IF(Y$4&lt;$B92,"",IF(SUM($F92:X92)&lt;$C92,$C92/$G$88,0))</f>
        <v>0</v>
      </c>
      <c r="Z92" s="51">
        <f>IF(Z$4&lt;$B92,"",IF(SUM($F92:Y92)&lt;$C92,$C92/$G$88,0))</f>
        <v>0</v>
      </c>
    </row>
    <row r="93" spans="1:26">
      <c r="B93" s="1">
        <f t="shared" si="22"/>
        <v>5</v>
      </c>
      <c r="C93" s="51">
        <v>0</v>
      </c>
      <c r="D93" s="51"/>
      <c r="E93" s="107"/>
      <c r="F93" s="152"/>
      <c r="G93" s="51" t="str">
        <f>IF(G$4&lt;$B93,"",IF(SUM($F93:F93)&lt;$C93,$C93/$G$88,0))</f>
        <v/>
      </c>
      <c r="H93" s="51" t="str">
        <f>IF(H$4&lt;$B93,"",IF(SUM($F93:G93)&lt;$C93,$C93/$G$88,0))</f>
        <v/>
      </c>
      <c r="I93" s="51" t="str">
        <f>IF(I$4&lt;$B93,"",IF(SUM($F93:H93)&lt;$C93,$C93/$G$88,0))</f>
        <v/>
      </c>
      <c r="J93" s="51" t="str">
        <f>IF(J$4&lt;$B93,"",IF(SUM($F93:I93)&lt;$C93,$C93/$G$88,0))</f>
        <v/>
      </c>
      <c r="K93" s="51">
        <f>IF(K$4&lt;$B93,"",IF(SUM($F93:J93)&lt;$C93,$C93/$G$88,0))</f>
        <v>0</v>
      </c>
      <c r="L93" s="51">
        <f>IF(L$4&lt;$B93,"",IF(SUM($F93:K93)&lt;$C93,$C93/$G$88,0))</f>
        <v>0</v>
      </c>
      <c r="M93" s="51">
        <f>IF(M$4&lt;$B93,"",IF(SUM($F93:L93)&lt;$C93,$C93/$G$88,0))</f>
        <v>0</v>
      </c>
      <c r="N93" s="51">
        <f>IF(N$4&lt;$B93,"",IF(SUM($F93:M93)&lt;$C93,$C93/$G$88,0))</f>
        <v>0</v>
      </c>
      <c r="O93" s="51">
        <f>IF(O$4&lt;$B93,"",IF(SUM($F93:N93)&lt;$C93,$C93/$G$88,0))</f>
        <v>0</v>
      </c>
      <c r="P93" s="51">
        <f>IF(P$4&lt;$B93,"",IF(SUM($F93:O93)&lt;$C93,$C93/$G$88,0))</f>
        <v>0</v>
      </c>
      <c r="Q93" s="51">
        <f>IF(Q$4&lt;$B93,"",IF(SUM($F93:P93)&lt;$C93,$C93/$G$88,0))</f>
        <v>0</v>
      </c>
      <c r="R93" s="51">
        <f>IF(R$4&lt;$B93,"",IF(SUM($F93:Q93)&lt;$C93,$C93/$G$88,0))</f>
        <v>0</v>
      </c>
      <c r="S93" s="51">
        <f>IF(S$4&lt;$B93,"",IF(SUM($F93:R93)&lt;$C93,$C93/$G$88,0))</f>
        <v>0</v>
      </c>
      <c r="T93" s="51">
        <f>IF(T$4&lt;$B93,"",IF(SUM($F93:S93)&lt;$C93,$C93/$G$88,0))</f>
        <v>0</v>
      </c>
      <c r="U93" s="51">
        <f>IF(U$4&lt;$B93,"",IF(SUM($F93:T93)&lt;$C93,$C93/$G$88,0))</f>
        <v>0</v>
      </c>
      <c r="V93" s="51">
        <f>IF(V$4&lt;$B93,"",IF(SUM($F93:U93)&lt;$C93,$C93/$G$88,0))</f>
        <v>0</v>
      </c>
      <c r="W93" s="51">
        <f>IF(W$4&lt;$B93,"",IF(SUM($F93:V93)&lt;$C93,$C93/$G$88,0))</f>
        <v>0</v>
      </c>
      <c r="X93" s="51">
        <f>IF(X$4&lt;$B93,"",IF(SUM($F93:W93)&lt;$C93,$C93/$G$88,0))</f>
        <v>0</v>
      </c>
      <c r="Y93" s="51">
        <f>IF(Y$4&lt;$B93,"",IF(SUM($F93:X93)&lt;$C93,$C93/$G$88,0))</f>
        <v>0</v>
      </c>
      <c r="Z93" s="51">
        <f>IF(Z$4&lt;$B93,"",IF(SUM($F93:Y93)&lt;$C93,$C93/$G$88,0))</f>
        <v>0</v>
      </c>
    </row>
    <row r="94" spans="1:26">
      <c r="B94" s="1">
        <f t="shared" si="22"/>
        <v>6</v>
      </c>
      <c r="C94" s="51">
        <v>0</v>
      </c>
      <c r="D94" s="51"/>
      <c r="E94" s="107"/>
      <c r="F94" s="152"/>
      <c r="G94" s="51" t="str">
        <f>IF(G$4&lt;$B94,"",IF(SUM($F94:F94)&lt;$C94,$C94/$G$88,0))</f>
        <v/>
      </c>
      <c r="H94" s="51" t="str">
        <f>IF(H$4&lt;$B94,"",IF(SUM($F94:G94)&lt;$C94,$C94/$G$88,0))</f>
        <v/>
      </c>
      <c r="I94" s="51" t="str">
        <f>IF(I$4&lt;$B94,"",IF(SUM($F94:H94)&lt;$C94,$C94/$G$88,0))</f>
        <v/>
      </c>
      <c r="J94" s="51" t="str">
        <f>IF(J$4&lt;$B94,"",IF(SUM($F94:I94)&lt;$C94,$C94/$G$88,0))</f>
        <v/>
      </c>
      <c r="K94" s="51" t="str">
        <f>IF(K$4&lt;$B94,"",IF(SUM($F94:J94)&lt;$C94,$C94/$G$88,0))</f>
        <v/>
      </c>
      <c r="L94" s="51">
        <f>IF(L$4&lt;$B94,"",IF(SUM($F94:K94)&lt;$C94,$C94/$G$88,0))</f>
        <v>0</v>
      </c>
      <c r="M94" s="51">
        <f>IF(M$4&lt;$B94,"",IF(SUM($F94:L94)&lt;$C94,$C94/$G$88,0))</f>
        <v>0</v>
      </c>
      <c r="N94" s="51">
        <f>IF(N$4&lt;$B94,"",IF(SUM($F94:M94)&lt;$C94,$C94/$G$88,0))</f>
        <v>0</v>
      </c>
      <c r="O94" s="51">
        <f>IF(O$4&lt;$B94,"",IF(SUM($F94:N94)&lt;$C94,$C94/$G$88,0))</f>
        <v>0</v>
      </c>
      <c r="P94" s="51">
        <f>IF(P$4&lt;$B94,"",IF(SUM($F94:O94)&lt;$C94,$C94/$G$88,0))</f>
        <v>0</v>
      </c>
      <c r="Q94" s="51">
        <f>IF(Q$4&lt;$B94,"",IF(SUM($F94:P94)&lt;$C94,$C94/$G$88,0))</f>
        <v>0</v>
      </c>
      <c r="R94" s="51">
        <f>IF(R$4&lt;$B94,"",IF(SUM($F94:Q94)&lt;$C94,$C94/$G$88,0))</f>
        <v>0</v>
      </c>
      <c r="S94" s="51">
        <f>IF(S$4&lt;$B94,"",IF(SUM($F94:R94)&lt;$C94,$C94/$G$88,0))</f>
        <v>0</v>
      </c>
      <c r="T94" s="51">
        <f>IF(T$4&lt;$B94,"",IF(SUM($F94:S94)&lt;$C94,$C94/$G$88,0))</f>
        <v>0</v>
      </c>
      <c r="U94" s="51">
        <f>IF(U$4&lt;$B94,"",IF(SUM($F94:T94)&lt;$C94,$C94/$G$88,0))</f>
        <v>0</v>
      </c>
      <c r="V94" s="51">
        <f>IF(V$4&lt;$B94,"",IF(SUM($F94:U94)&lt;$C94,$C94/$G$88,0))</f>
        <v>0</v>
      </c>
      <c r="W94" s="51">
        <f>IF(W$4&lt;$B94,"",IF(SUM($F94:V94)&lt;$C94,$C94/$G$88,0))</f>
        <v>0</v>
      </c>
      <c r="X94" s="51">
        <f>IF(X$4&lt;$B94,"",IF(SUM($F94:W94)&lt;$C94,$C94/$G$88,0))</f>
        <v>0</v>
      </c>
      <c r="Y94" s="51">
        <f>IF(Y$4&lt;$B94,"",IF(SUM($F94:X94)&lt;$C94,$C94/$G$88,0))</f>
        <v>0</v>
      </c>
      <c r="Z94" s="51">
        <f>IF(Z$4&lt;$B94,"",IF(SUM($F94:Y94)&lt;$C94,$C94/$G$88,0))</f>
        <v>0</v>
      </c>
    </row>
    <row r="95" spans="1:26" hidden="1">
      <c r="B95" s="1">
        <f t="shared" si="22"/>
        <v>7</v>
      </c>
      <c r="C95" s="51">
        <v>0</v>
      </c>
      <c r="D95" s="51"/>
      <c r="E95" s="107"/>
      <c r="F95" s="152"/>
      <c r="G95" s="51" t="str">
        <f>IF(G$4&lt;$B95,"",IF(SUM($F95:F95)&lt;$C95,$C95/$G$88,0))</f>
        <v/>
      </c>
      <c r="H95" s="51" t="str">
        <f>IF(H$4&lt;$B95,"",IF(SUM($F95:G95)&lt;$C95,$C95/$G$88,0))</f>
        <v/>
      </c>
      <c r="I95" s="51" t="str">
        <f>IF(I$4&lt;$B95,"",IF(SUM($F95:H95)&lt;$C95,$C95/$G$88,0))</f>
        <v/>
      </c>
      <c r="J95" s="51" t="str">
        <f>IF(J$4&lt;$B95,"",IF(SUM($F95:I95)&lt;$C95,$C95/$G$88,0))</f>
        <v/>
      </c>
      <c r="K95" s="51" t="str">
        <f>IF(K$4&lt;$B95,"",IF(SUM($F95:J95)&lt;$C95,$C95/$G$88,0))</f>
        <v/>
      </c>
      <c r="L95" s="51" t="str">
        <f>IF(L$4&lt;$B95,"",IF(SUM($F95:K95)&lt;$C95,$C95/$G$88,0))</f>
        <v/>
      </c>
      <c r="M95" s="51">
        <f>IF(M$4&lt;$B95,"",IF(SUM($F95:L95)&lt;$C95,$C95/$G$88,0))</f>
        <v>0</v>
      </c>
      <c r="N95" s="51">
        <f>IF(N$4&lt;$B95,"",IF(SUM($F95:M95)&lt;$C95,$C95/$G$88,0))</f>
        <v>0</v>
      </c>
      <c r="O95" s="51">
        <f>IF(O$4&lt;$B95,"",IF(SUM($F95:N95)&lt;$C95,$C95/$G$88,0))</f>
        <v>0</v>
      </c>
      <c r="P95" s="51">
        <f>IF(P$4&lt;$B95,"",IF(SUM($F95:O95)&lt;$C95,$C95/$G$88,0))</f>
        <v>0</v>
      </c>
      <c r="Q95" s="51">
        <f>IF(Q$4&lt;$B95,"",IF(SUM($F95:P95)&lt;$C95,$C95/$G$88,0))</f>
        <v>0</v>
      </c>
      <c r="R95" s="51">
        <f>IF(R$4&lt;$B95,"",IF(SUM($F95:Q95)&lt;$C95,$C95/$G$88,0))</f>
        <v>0</v>
      </c>
      <c r="S95" s="51">
        <f>IF(S$4&lt;$B95,"",IF(SUM($F95:R95)&lt;$C95,$C95/$G$88,0))</f>
        <v>0</v>
      </c>
      <c r="T95" s="51">
        <f>IF(T$4&lt;$B95,"",IF(SUM($F95:S95)&lt;$C95,$C95/$G$88,0))</f>
        <v>0</v>
      </c>
      <c r="U95" s="51">
        <f>IF(U$4&lt;$B95,"",IF(SUM($F95:T95)&lt;$C95,$C95/$G$88,0))</f>
        <v>0</v>
      </c>
      <c r="V95" s="51">
        <f>IF(V$4&lt;$B95,"",IF(SUM($F95:U95)&lt;$C95,$C95/$G$88,0))</f>
        <v>0</v>
      </c>
      <c r="W95" s="51">
        <f>IF(W$4&lt;$B95,"",IF(SUM($F95:V95)&lt;$C95,$C95/$G$88,0))</f>
        <v>0</v>
      </c>
      <c r="X95" s="51">
        <f>IF(X$4&lt;$B95,"",IF(SUM($F95:W95)&lt;$C95,$C95/$G$88,0))</f>
        <v>0</v>
      </c>
      <c r="Y95" s="51">
        <f>IF(Y$4&lt;$B95,"",IF(SUM($F95:X95)&lt;$C95,$C95/$G$88,0))</f>
        <v>0</v>
      </c>
      <c r="Z95" s="51">
        <f>IF(Z$4&lt;$B95,"",IF(SUM($F95:Y95)&lt;$C95,$C95/$G$88,0))</f>
        <v>0</v>
      </c>
    </row>
    <row r="96" spans="1:26" hidden="1">
      <c r="B96" s="1">
        <f t="shared" si="22"/>
        <v>8</v>
      </c>
      <c r="C96" s="51">
        <v>0</v>
      </c>
      <c r="D96" s="51"/>
      <c r="E96" s="107"/>
      <c r="F96" s="152"/>
      <c r="G96" s="51" t="str">
        <f>IF(G$4&lt;$B96,"",IF(SUM($F96:F96)&lt;$C96,$C96/$G$88,0))</f>
        <v/>
      </c>
      <c r="H96" s="51" t="str">
        <f>IF(H$4&lt;$B96,"",IF(SUM($F96:G96)&lt;$C96,$C96/$G$88,0))</f>
        <v/>
      </c>
      <c r="I96" s="51" t="str">
        <f>IF(I$4&lt;$B96,"",IF(SUM($F96:H96)&lt;$C96,$C96/$G$88,0))</f>
        <v/>
      </c>
      <c r="J96" s="51" t="str">
        <f>IF(J$4&lt;$B96,"",IF(SUM($F96:I96)&lt;$C96,$C96/$G$88,0))</f>
        <v/>
      </c>
      <c r="K96" s="51" t="str">
        <f>IF(K$4&lt;$B96,"",IF(SUM($F96:J96)&lt;$C96,$C96/$G$88,0))</f>
        <v/>
      </c>
      <c r="L96" s="51" t="str">
        <f>IF(L$4&lt;$B96,"",IF(SUM($F96:K96)&lt;$C96,$C96/$G$88,0))</f>
        <v/>
      </c>
      <c r="M96" s="51" t="str">
        <f>IF(M$4&lt;$B96,"",IF(SUM($F96:L96)&lt;$C96,$C96/$G$88,0))</f>
        <v/>
      </c>
      <c r="N96" s="51">
        <f>IF(N$4&lt;$B96,"",IF(SUM($F96:M96)&lt;$C96,$C96/$G$88,0))</f>
        <v>0</v>
      </c>
      <c r="O96" s="51">
        <f>IF(O$4&lt;$B96,"",IF(SUM($F96:N96)&lt;$C96,$C96/$G$88,0))</f>
        <v>0</v>
      </c>
      <c r="P96" s="51">
        <f>IF(P$4&lt;$B96,"",IF(SUM($F96:O96)&lt;$C96,$C96/$G$88,0))</f>
        <v>0</v>
      </c>
      <c r="Q96" s="51">
        <f>IF(Q$4&lt;$B96,"",IF(SUM($F96:P96)&lt;$C96,$C96/$G$88,0))</f>
        <v>0</v>
      </c>
      <c r="R96" s="51">
        <f>IF(R$4&lt;$B96,"",IF(SUM($F96:Q96)&lt;$C96,$C96/$G$88,0))</f>
        <v>0</v>
      </c>
      <c r="S96" s="51">
        <f>IF(S$4&lt;$B96,"",IF(SUM($F96:R96)&lt;$C96,$C96/$G$88,0))</f>
        <v>0</v>
      </c>
      <c r="T96" s="51">
        <f>IF(T$4&lt;$B96,"",IF(SUM($F96:S96)&lt;$C96,$C96/$G$88,0))</f>
        <v>0</v>
      </c>
      <c r="U96" s="51">
        <f>IF(U$4&lt;$B96,"",IF(SUM($F96:T96)&lt;$C96,$C96/$G$88,0))</f>
        <v>0</v>
      </c>
      <c r="V96" s="51">
        <f>IF(V$4&lt;$B96,"",IF(SUM($F96:U96)&lt;$C96,$C96/$G$88,0))</f>
        <v>0</v>
      </c>
      <c r="W96" s="51">
        <f>IF(W$4&lt;$B96,"",IF(SUM($F96:V96)&lt;$C96,$C96/$G$88,0))</f>
        <v>0</v>
      </c>
      <c r="X96" s="51">
        <f>IF(X$4&lt;$B96,"",IF(SUM($F96:W96)&lt;$C96,$C96/$G$88,0))</f>
        <v>0</v>
      </c>
      <c r="Y96" s="51">
        <f>IF(Y$4&lt;$B96,"",IF(SUM($F96:X96)&lt;$C96,$C96/$G$88,0))</f>
        <v>0</v>
      </c>
      <c r="Z96" s="51">
        <f>IF(Z$4&lt;$B96,"",IF(SUM($F96:Y96)&lt;$C96,$C96/$G$88,0))</f>
        <v>0</v>
      </c>
    </row>
    <row r="97" spans="1:26" hidden="1">
      <c r="B97" s="1">
        <f t="shared" si="22"/>
        <v>9</v>
      </c>
      <c r="C97" s="51">
        <v>0</v>
      </c>
      <c r="D97" s="51"/>
      <c r="E97" s="107"/>
      <c r="F97" s="152"/>
      <c r="G97" s="51" t="str">
        <f>IF(G$4&lt;$B97,"",IF(SUM($F97:F97)&lt;$C97,$C97/$G$88,0))</f>
        <v/>
      </c>
      <c r="H97" s="51" t="str">
        <f>IF(H$4&lt;$B97,"",IF(SUM($F97:G97)&lt;$C97,$C97/$G$88,0))</f>
        <v/>
      </c>
      <c r="I97" s="51" t="str">
        <f>IF(I$4&lt;$B97,"",IF(SUM($F97:H97)&lt;$C97,$C97/$G$88,0))</f>
        <v/>
      </c>
      <c r="J97" s="51" t="str">
        <f>IF(J$4&lt;$B97,"",IF(SUM($F97:I97)&lt;$C97,$C97/$G$88,0))</f>
        <v/>
      </c>
      <c r="K97" s="51" t="str">
        <f>IF(K$4&lt;$B97,"",IF(SUM($F97:J97)&lt;$C97,$C97/$G$88,0))</f>
        <v/>
      </c>
      <c r="L97" s="51" t="str">
        <f>IF(L$4&lt;$B97,"",IF(SUM($F97:K97)&lt;$C97,$C97/$G$88,0))</f>
        <v/>
      </c>
      <c r="M97" s="51" t="str">
        <f>IF(M$4&lt;$B97,"",IF(SUM($F97:L97)&lt;$C97,$C97/$G$88,0))</f>
        <v/>
      </c>
      <c r="N97" s="51" t="str">
        <f>IF(N$4&lt;$B97,"",IF(SUM($F97:M97)&lt;$C97,$C97/$G$88,0))</f>
        <v/>
      </c>
      <c r="O97" s="51">
        <f>IF(O$4&lt;$B97,"",IF(SUM($F97:N97)&lt;$C97,$C97/$G$88,0))</f>
        <v>0</v>
      </c>
      <c r="P97" s="51">
        <f>IF(P$4&lt;$B97,"",IF(SUM($F97:O97)&lt;$C97,$C97/$G$88,0))</f>
        <v>0</v>
      </c>
      <c r="Q97" s="51">
        <f>IF(Q$4&lt;$B97,"",IF(SUM($F97:P97)&lt;$C97,$C97/$G$88,0))</f>
        <v>0</v>
      </c>
      <c r="R97" s="51">
        <f>IF(R$4&lt;$B97,"",IF(SUM($F97:Q97)&lt;$C97,$C97/$G$88,0))</f>
        <v>0</v>
      </c>
      <c r="S97" s="51">
        <f>IF(S$4&lt;$B97,"",IF(SUM($F97:R97)&lt;$C97,$C97/$G$88,0))</f>
        <v>0</v>
      </c>
      <c r="T97" s="51">
        <f>IF(T$4&lt;$B97,"",IF(SUM($F97:S97)&lt;$C97,$C97/$G$88,0))</f>
        <v>0</v>
      </c>
      <c r="U97" s="51">
        <f>IF(U$4&lt;$B97,"",IF(SUM($F97:T97)&lt;$C97,$C97/$G$88,0))</f>
        <v>0</v>
      </c>
      <c r="V97" s="51">
        <f>IF(V$4&lt;$B97,"",IF(SUM($F97:U97)&lt;$C97,$C97/$G$88,0))</f>
        <v>0</v>
      </c>
      <c r="W97" s="51">
        <f>IF(W$4&lt;$B97,"",IF(SUM($F97:V97)&lt;$C97,$C97/$G$88,0))</f>
        <v>0</v>
      </c>
      <c r="X97" s="51">
        <f>IF(X$4&lt;$B97,"",IF(SUM($F97:W97)&lt;$C97,$C97/$G$88,0))</f>
        <v>0</v>
      </c>
      <c r="Y97" s="51">
        <f>IF(Y$4&lt;$B97,"",IF(SUM($F97:X97)&lt;$C97,$C97/$G$88,0))</f>
        <v>0</v>
      </c>
      <c r="Z97" s="51">
        <f>IF(Z$4&lt;$B97,"",IF(SUM($F97:Y97)&lt;$C97,$C97/$G$88,0))</f>
        <v>0</v>
      </c>
    </row>
    <row r="98" spans="1:26" hidden="1">
      <c r="B98" s="1">
        <f t="shared" si="22"/>
        <v>10</v>
      </c>
      <c r="C98" s="51">
        <v>0</v>
      </c>
      <c r="D98" s="51"/>
      <c r="E98" s="107"/>
      <c r="F98" s="152"/>
      <c r="G98" s="51" t="str">
        <f>IF(G$4&lt;$B98,"",IF(SUM($F98:F98)&lt;$C98,$C98/$G$88,0))</f>
        <v/>
      </c>
      <c r="H98" s="51" t="str">
        <f>IF(H$4&lt;$B98,"",IF(SUM($F98:G98)&lt;$C98,$C98/$G$88,0))</f>
        <v/>
      </c>
      <c r="I98" s="51" t="str">
        <f>IF(I$4&lt;$B98,"",IF(SUM($F98:H98)&lt;$C98,$C98/$G$88,0))</f>
        <v/>
      </c>
      <c r="J98" s="51" t="str">
        <f>IF(J$4&lt;$B98,"",IF(SUM($F98:I98)&lt;$C98,$C98/$G$88,0))</f>
        <v/>
      </c>
      <c r="K98" s="51" t="str">
        <f>IF(K$4&lt;$B98,"",IF(SUM($F98:J98)&lt;$C98,$C98/$G$88,0))</f>
        <v/>
      </c>
      <c r="L98" s="51" t="str">
        <f>IF(L$4&lt;$B98,"",IF(SUM($F98:K98)&lt;$C98,$C98/$G$88,0))</f>
        <v/>
      </c>
      <c r="M98" s="51" t="str">
        <f>IF(M$4&lt;$B98,"",IF(SUM($F98:L98)&lt;$C98,$C98/$G$88,0))</f>
        <v/>
      </c>
      <c r="N98" s="51" t="str">
        <f>IF(N$4&lt;$B98,"",IF(SUM($F98:M98)&lt;$C98,$C98/$G$88,0))</f>
        <v/>
      </c>
      <c r="O98" s="51" t="str">
        <f>IF(O$4&lt;$B98,"",IF(SUM($F98:N98)&lt;$C98,$C98/$G$88,0))</f>
        <v/>
      </c>
      <c r="P98" s="51">
        <f>IF(P$4&lt;$B98,"",IF(SUM($F98:O98)&lt;$C98,$C98/$G$88,0))</f>
        <v>0</v>
      </c>
      <c r="Q98" s="51">
        <f>IF(Q$4&lt;$B98,"",IF(SUM($F98:P98)&lt;$C98,$C98/$G$88,0))</f>
        <v>0</v>
      </c>
      <c r="R98" s="51">
        <f>IF(R$4&lt;$B98,"",IF(SUM($F98:Q98)&lt;$C98,$C98/$G$88,0))</f>
        <v>0</v>
      </c>
      <c r="S98" s="51">
        <f>IF(S$4&lt;$B98,"",IF(SUM($F98:R98)&lt;$C98,$C98/$G$88,0))</f>
        <v>0</v>
      </c>
      <c r="T98" s="51">
        <f>IF(T$4&lt;$B98,"",IF(SUM($F98:S98)&lt;$C98,$C98/$G$88,0))</f>
        <v>0</v>
      </c>
      <c r="U98" s="51">
        <f>IF(U$4&lt;$B98,"",IF(SUM($F98:T98)&lt;$C98,$C98/$G$88,0))</f>
        <v>0</v>
      </c>
      <c r="V98" s="51">
        <f>IF(V$4&lt;$B98,"",IF(SUM($F98:U98)&lt;$C98,$C98/$G$88,0))</f>
        <v>0</v>
      </c>
      <c r="W98" s="51">
        <f>IF(W$4&lt;$B98,"",IF(SUM($F98:V98)&lt;$C98,$C98/$G$88,0))</f>
        <v>0</v>
      </c>
      <c r="X98" s="51">
        <f>IF(X$4&lt;$B98,"",IF(SUM($F98:W98)&lt;$C98,$C98/$G$88,0))</f>
        <v>0</v>
      </c>
      <c r="Y98" s="51">
        <f>IF(Y$4&lt;$B98,"",IF(SUM($F98:X98)&lt;$C98,$C98/$G$88,0))</f>
        <v>0</v>
      </c>
      <c r="Z98" s="51">
        <f>IF(Z$4&lt;$B98,"",IF(SUM($F98:Y98)&lt;$C98,$C98/$G$88,0))</f>
        <v>0</v>
      </c>
    </row>
    <row r="99" spans="1:26" hidden="1">
      <c r="B99" s="1">
        <f t="shared" si="22"/>
        <v>11</v>
      </c>
      <c r="C99" s="51">
        <v>0</v>
      </c>
      <c r="D99" s="51"/>
      <c r="E99" s="107"/>
      <c r="F99" s="152"/>
      <c r="G99" s="51" t="str">
        <f>IF(G$4&lt;$B99,"",IF(SUM($F99:F99)&lt;$C99,$C99/$G$88,0))</f>
        <v/>
      </c>
      <c r="H99" s="51" t="str">
        <f>IF(H$4&lt;$B99,"",IF(SUM($F99:G99)&lt;$C99,$C99/$G$88,0))</f>
        <v/>
      </c>
      <c r="I99" s="51" t="str">
        <f>IF(I$4&lt;$B99,"",IF(SUM($F99:H99)&lt;$C99,$C99/$G$88,0))</f>
        <v/>
      </c>
      <c r="J99" s="51" t="str">
        <f>IF(J$4&lt;$B99,"",IF(SUM($F99:I99)&lt;$C99,$C99/$G$88,0))</f>
        <v/>
      </c>
      <c r="K99" s="51" t="str">
        <f>IF(K$4&lt;$B99,"",IF(SUM($F99:J99)&lt;$C99,$C99/$G$88,0))</f>
        <v/>
      </c>
      <c r="L99" s="51" t="str">
        <f>IF(L$4&lt;$B99,"",IF(SUM($F99:K99)&lt;$C99,$C99/$G$88,0))</f>
        <v/>
      </c>
      <c r="M99" s="51" t="str">
        <f>IF(M$4&lt;$B99,"",IF(SUM($F99:L99)&lt;$C99,$C99/$G$88,0))</f>
        <v/>
      </c>
      <c r="N99" s="51" t="str">
        <f>IF(N$4&lt;$B99,"",IF(SUM($F99:M99)&lt;$C99,$C99/$G$88,0))</f>
        <v/>
      </c>
      <c r="O99" s="51" t="str">
        <f>IF(O$4&lt;$B99,"",IF(SUM($F99:N99)&lt;$C99,$C99/$G$88,0))</f>
        <v/>
      </c>
      <c r="P99" s="51" t="str">
        <f>IF(P$4&lt;$B99,"",IF(SUM($F99:O99)&lt;$C99,$C99/$G$88,0))</f>
        <v/>
      </c>
      <c r="Q99" s="51">
        <f>IF(Q$4&lt;$B99,"",IF(SUM($F99:P99)&lt;$C99,$C99/$G$88,0))</f>
        <v>0</v>
      </c>
      <c r="R99" s="51">
        <f>IF(R$4&lt;$B99,"",IF(SUM($F99:Q99)&lt;$C99,$C99/$G$88,0))</f>
        <v>0</v>
      </c>
      <c r="S99" s="51">
        <f>IF(S$4&lt;$B99,"",IF(SUM($F99:R99)&lt;$C99,$C99/$G$88,0))</f>
        <v>0</v>
      </c>
      <c r="T99" s="51">
        <f>IF(T$4&lt;$B99,"",IF(SUM($F99:S99)&lt;$C99,$C99/$G$88,0))</f>
        <v>0</v>
      </c>
      <c r="U99" s="51">
        <f>IF(U$4&lt;$B99,"",IF(SUM($F99:T99)&lt;$C99,$C99/$G$88,0))</f>
        <v>0</v>
      </c>
      <c r="V99" s="51">
        <f>IF(V$4&lt;$B99,"",IF(SUM($F99:U99)&lt;$C99,$C99/$G$88,0))</f>
        <v>0</v>
      </c>
      <c r="W99" s="51">
        <f>IF(W$4&lt;$B99,"",IF(SUM($F99:V99)&lt;$C99,$C99/$G$88,0))</f>
        <v>0</v>
      </c>
      <c r="X99" s="51">
        <f>IF(X$4&lt;$B99,"",IF(SUM($F99:W99)&lt;$C99,$C99/$G$88,0))</f>
        <v>0</v>
      </c>
      <c r="Y99" s="51">
        <f>IF(Y$4&lt;$B99,"",IF(SUM($F99:X99)&lt;$C99,$C99/$G$88,0))</f>
        <v>0</v>
      </c>
      <c r="Z99" s="51">
        <f>IF(Z$4&lt;$B99,"",IF(SUM($F99:Y99)&lt;$C99,$C99/$G$88,0))</f>
        <v>0</v>
      </c>
    </row>
    <row r="100" spans="1:26" hidden="1">
      <c r="B100" s="1">
        <f t="shared" si="22"/>
        <v>12</v>
      </c>
      <c r="C100" s="51">
        <v>0</v>
      </c>
      <c r="D100" s="51"/>
      <c r="E100" s="107"/>
      <c r="F100" s="152"/>
      <c r="G100" s="51" t="str">
        <f>IF(G$4&lt;$B100,"",IF(SUM($F100:F100)&lt;$C100,$C100/$G$88,0))</f>
        <v/>
      </c>
      <c r="H100" s="51" t="str">
        <f>IF(H$4&lt;$B100,"",IF(SUM($F100:G100)&lt;$C100,$C100/$G$88,0))</f>
        <v/>
      </c>
      <c r="I100" s="51" t="str">
        <f>IF(I$4&lt;$B100,"",IF(SUM($F100:H100)&lt;$C100,$C100/$G$88,0))</f>
        <v/>
      </c>
      <c r="J100" s="51" t="str">
        <f>IF(J$4&lt;$B100,"",IF(SUM($F100:I100)&lt;$C100,$C100/$G$88,0))</f>
        <v/>
      </c>
      <c r="K100" s="51" t="str">
        <f>IF(K$4&lt;$B100,"",IF(SUM($F100:J100)&lt;$C100,$C100/$G$88,0))</f>
        <v/>
      </c>
      <c r="L100" s="51" t="str">
        <f>IF(L$4&lt;$B100,"",IF(SUM($F100:K100)&lt;$C100,$C100/$G$88,0))</f>
        <v/>
      </c>
      <c r="M100" s="51" t="str">
        <f>IF(M$4&lt;$B100,"",IF(SUM($F100:L100)&lt;$C100,$C100/$G$88,0))</f>
        <v/>
      </c>
      <c r="N100" s="51" t="str">
        <f>IF(N$4&lt;$B100,"",IF(SUM($F100:M100)&lt;$C100,$C100/$G$88,0))</f>
        <v/>
      </c>
      <c r="O100" s="51" t="str">
        <f>IF(O$4&lt;$B100,"",IF(SUM($F100:N100)&lt;$C100,$C100/$G$88,0))</f>
        <v/>
      </c>
      <c r="P100" s="51" t="str">
        <f>IF(P$4&lt;$B100,"",IF(SUM($F100:O100)&lt;$C100,$C100/$G$88,0))</f>
        <v/>
      </c>
      <c r="Q100" s="51" t="str">
        <f>IF(Q$4&lt;$B100,"",IF(SUM($F100:P100)&lt;$C100,$C100/$G$88,0))</f>
        <v/>
      </c>
      <c r="R100" s="51">
        <f>IF(R$4&lt;$B100,"",IF(SUM($F100:Q100)&lt;$C100,$C100/$G$88,0))</f>
        <v>0</v>
      </c>
      <c r="S100" s="51">
        <f>IF(S$4&lt;$B100,"",IF(SUM($F100:R100)&lt;$C100,$C100/$G$88,0))</f>
        <v>0</v>
      </c>
      <c r="T100" s="51">
        <f>IF(T$4&lt;$B100,"",IF(SUM($F100:S100)&lt;$C100,$C100/$G$88,0))</f>
        <v>0</v>
      </c>
      <c r="U100" s="51">
        <f>IF(U$4&lt;$B100,"",IF(SUM($F100:T100)&lt;$C100,$C100/$G$88,0))</f>
        <v>0</v>
      </c>
      <c r="V100" s="51">
        <f>IF(V$4&lt;$B100,"",IF(SUM($F100:U100)&lt;$C100,$C100/$G$88,0))</f>
        <v>0</v>
      </c>
      <c r="W100" s="51">
        <f>IF(W$4&lt;$B100,"",IF(SUM($F100:V100)&lt;$C100,$C100/$G$88,0))</f>
        <v>0</v>
      </c>
      <c r="X100" s="51">
        <f>IF(X$4&lt;$B100,"",IF(SUM($F100:W100)&lt;$C100,$C100/$G$88,0))</f>
        <v>0</v>
      </c>
      <c r="Y100" s="51">
        <f>IF(Y$4&lt;$B100,"",IF(SUM($F100:X100)&lt;$C100,$C100/$G$88,0))</f>
        <v>0</v>
      </c>
      <c r="Z100" s="51">
        <f>IF(Z$4&lt;$B100,"",IF(SUM($F100:Y100)&lt;$C100,$C100/$G$88,0))</f>
        <v>0</v>
      </c>
    </row>
    <row r="101" spans="1:26" hidden="1">
      <c r="B101" s="1">
        <f t="shared" si="22"/>
        <v>13</v>
      </c>
      <c r="C101" s="51">
        <v>0</v>
      </c>
      <c r="D101" s="51"/>
      <c r="E101" s="107"/>
      <c r="F101" s="152"/>
      <c r="G101" s="51" t="str">
        <f>IF(G$4&lt;$B101,"",IF(SUM($F101:F101)&lt;$C101,$C101/$G$88,0))</f>
        <v/>
      </c>
      <c r="H101" s="51" t="str">
        <f>IF(H$4&lt;$B101,"",IF(SUM($F101:G101)&lt;$C101,$C101/$G$88,0))</f>
        <v/>
      </c>
      <c r="I101" s="51" t="str">
        <f>IF(I$4&lt;$B101,"",IF(SUM($F101:H101)&lt;$C101,$C101/$G$88,0))</f>
        <v/>
      </c>
      <c r="J101" s="51" t="str">
        <f>IF(J$4&lt;$B101,"",IF(SUM($F101:I101)&lt;$C101,$C101/$G$88,0))</f>
        <v/>
      </c>
      <c r="K101" s="51" t="str">
        <f>IF(K$4&lt;$B101,"",IF(SUM($F101:J101)&lt;$C101,$C101/$G$88,0))</f>
        <v/>
      </c>
      <c r="L101" s="51" t="str">
        <f>IF(L$4&lt;$B101,"",IF(SUM($F101:K101)&lt;$C101,$C101/$G$88,0))</f>
        <v/>
      </c>
      <c r="M101" s="51" t="str">
        <f>IF(M$4&lt;$B101,"",IF(SUM($F101:L101)&lt;$C101,$C101/$G$88,0))</f>
        <v/>
      </c>
      <c r="N101" s="51" t="str">
        <f>IF(N$4&lt;$B101,"",IF(SUM($F101:M101)&lt;$C101,$C101/$G$88,0))</f>
        <v/>
      </c>
      <c r="O101" s="51" t="str">
        <f>IF(O$4&lt;$B101,"",IF(SUM($F101:N101)&lt;$C101,$C101/$G$88,0))</f>
        <v/>
      </c>
      <c r="P101" s="51" t="str">
        <f>IF(P$4&lt;$B101,"",IF(SUM($F101:O101)&lt;$C101,$C101/$G$88,0))</f>
        <v/>
      </c>
      <c r="Q101" s="51" t="str">
        <f>IF(Q$4&lt;$B101,"",IF(SUM($F101:P101)&lt;$C101,$C101/$G$88,0))</f>
        <v/>
      </c>
      <c r="R101" s="51" t="str">
        <f>IF(R$4&lt;$B101,"",IF(SUM($F101:Q101)&lt;$C101,$C101/$G$88,0))</f>
        <v/>
      </c>
      <c r="S101" s="51">
        <f>IF(S$4&lt;$B101,"",IF(SUM($F101:R101)&lt;$C101,$C101/$G$88,0))</f>
        <v>0</v>
      </c>
      <c r="T101" s="51">
        <f>IF(T$4&lt;$B101,"",IF(SUM($F101:S101)&lt;$C101,$C101/$G$88,0))</f>
        <v>0</v>
      </c>
      <c r="U101" s="51">
        <f>IF(U$4&lt;$B101,"",IF(SUM($F101:T101)&lt;$C101,$C101/$G$88,0))</f>
        <v>0</v>
      </c>
      <c r="V101" s="51">
        <f>IF(V$4&lt;$B101,"",IF(SUM($F101:U101)&lt;$C101,$C101/$G$88,0))</f>
        <v>0</v>
      </c>
      <c r="W101" s="51">
        <f>IF(W$4&lt;$B101,"",IF(SUM($F101:V101)&lt;$C101,$C101/$G$88,0))</f>
        <v>0</v>
      </c>
      <c r="X101" s="51">
        <f>IF(X$4&lt;$B101,"",IF(SUM($F101:W101)&lt;$C101,$C101/$G$88,0))</f>
        <v>0</v>
      </c>
      <c r="Y101" s="51">
        <f>IF(Y$4&lt;$B101,"",IF(SUM($F101:X101)&lt;$C101,$C101/$G$88,0))</f>
        <v>0</v>
      </c>
      <c r="Z101" s="51">
        <f>IF(Z$4&lt;$B101,"",IF(SUM($F101:Y101)&lt;$C101,$C101/$G$88,0))</f>
        <v>0</v>
      </c>
    </row>
    <row r="102" spans="1:26" hidden="1">
      <c r="B102" s="1">
        <f t="shared" si="22"/>
        <v>14</v>
      </c>
      <c r="C102" s="51">
        <v>0</v>
      </c>
      <c r="D102" s="51"/>
      <c r="E102" s="107"/>
      <c r="F102" s="152"/>
      <c r="G102" s="51" t="str">
        <f>IF(G$4&lt;$B102,"",IF(SUM($F102:F102)&lt;$C102,$C102/$G$88,0))</f>
        <v/>
      </c>
      <c r="H102" s="51" t="str">
        <f>IF(H$4&lt;$B102,"",IF(SUM($F102:G102)&lt;$C102,$C102/$G$88,0))</f>
        <v/>
      </c>
      <c r="I102" s="51" t="str">
        <f>IF(I$4&lt;$B102,"",IF(SUM($F102:H102)&lt;$C102,$C102/$G$88,0))</f>
        <v/>
      </c>
      <c r="J102" s="51" t="str">
        <f>IF(J$4&lt;$B102,"",IF(SUM($F102:I102)&lt;$C102,$C102/$G$88,0))</f>
        <v/>
      </c>
      <c r="K102" s="51" t="str">
        <f>IF(K$4&lt;$B102,"",IF(SUM($F102:J102)&lt;$C102,$C102/$G$88,0))</f>
        <v/>
      </c>
      <c r="L102" s="51" t="str">
        <f>IF(L$4&lt;$B102,"",IF(SUM($F102:K102)&lt;$C102,$C102/$G$88,0))</f>
        <v/>
      </c>
      <c r="M102" s="51" t="str">
        <f>IF(M$4&lt;$B102,"",IF(SUM($F102:L102)&lt;$C102,$C102/$G$88,0))</f>
        <v/>
      </c>
      <c r="N102" s="51" t="str">
        <f>IF(N$4&lt;$B102,"",IF(SUM($F102:M102)&lt;$C102,$C102/$G$88,0))</f>
        <v/>
      </c>
      <c r="O102" s="51" t="str">
        <f>IF(O$4&lt;$B102,"",IF(SUM($F102:N102)&lt;$C102,$C102/$G$88,0))</f>
        <v/>
      </c>
      <c r="P102" s="51" t="str">
        <f>IF(P$4&lt;$B102,"",IF(SUM($F102:O102)&lt;$C102,$C102/$G$88,0))</f>
        <v/>
      </c>
      <c r="Q102" s="51" t="str">
        <f>IF(Q$4&lt;$B102,"",IF(SUM($F102:P102)&lt;$C102,$C102/$G$88,0))</f>
        <v/>
      </c>
      <c r="R102" s="51" t="str">
        <f>IF(R$4&lt;$B102,"",IF(SUM($F102:Q102)&lt;$C102,$C102/$G$88,0))</f>
        <v/>
      </c>
      <c r="S102" s="51" t="str">
        <f>IF(S$4&lt;$B102,"",IF(SUM($F102:R102)&lt;$C102,$C102/$G$88,0))</f>
        <v/>
      </c>
      <c r="T102" s="51">
        <f>IF(T$4&lt;$B102,"",IF(SUM($F102:S102)&lt;$C102,$C102/$G$88,0))</f>
        <v>0</v>
      </c>
      <c r="U102" s="51">
        <f>IF(U$4&lt;$B102,"",IF(SUM($F102:T102)&lt;$C102,$C102/$G$88,0))</f>
        <v>0</v>
      </c>
      <c r="V102" s="51">
        <f>IF(V$4&lt;$B102,"",IF(SUM($F102:U102)&lt;$C102,$C102/$G$88,0))</f>
        <v>0</v>
      </c>
      <c r="W102" s="51">
        <f>IF(W$4&lt;$B102,"",IF(SUM($F102:V102)&lt;$C102,$C102/$G$88,0))</f>
        <v>0</v>
      </c>
      <c r="X102" s="51">
        <f>IF(X$4&lt;$B102,"",IF(SUM($F102:W102)&lt;$C102,$C102/$G$88,0))</f>
        <v>0</v>
      </c>
      <c r="Y102" s="51">
        <f>IF(Y$4&lt;$B102,"",IF(SUM($F102:X102)&lt;$C102,$C102/$G$88,0))</f>
        <v>0</v>
      </c>
      <c r="Z102" s="51">
        <f>IF(Z$4&lt;$B102,"",IF(SUM($F102:Y102)&lt;$C102,$C102/$G$88,0))</f>
        <v>0</v>
      </c>
    </row>
    <row r="103" spans="1:26" hidden="1">
      <c r="B103" s="1">
        <f t="shared" si="22"/>
        <v>15</v>
      </c>
      <c r="C103" s="51">
        <v>0</v>
      </c>
      <c r="D103" s="51"/>
      <c r="E103" s="107"/>
      <c r="F103" s="152"/>
      <c r="G103" s="51" t="str">
        <f>IF(G$4&lt;$B103,"",IF(SUM($F103:F103)&lt;$C103,$C103/$G$88,0))</f>
        <v/>
      </c>
      <c r="H103" s="51" t="str">
        <f>IF(H$4&lt;$B103,"",IF(SUM($F103:G103)&lt;$C103,$C103/$G$88,0))</f>
        <v/>
      </c>
      <c r="I103" s="51" t="str">
        <f>IF(I$4&lt;$B103,"",IF(SUM($F103:H103)&lt;$C103,$C103/$G$88,0))</f>
        <v/>
      </c>
      <c r="J103" s="51" t="str">
        <f>IF(J$4&lt;$B103,"",IF(SUM($F103:I103)&lt;$C103,$C103/$G$88,0))</f>
        <v/>
      </c>
      <c r="K103" s="51" t="str">
        <f>IF(K$4&lt;$B103,"",IF(SUM($F103:J103)&lt;$C103,$C103/$G$88,0))</f>
        <v/>
      </c>
      <c r="L103" s="51" t="str">
        <f>IF(L$4&lt;$B103,"",IF(SUM($F103:K103)&lt;$C103,$C103/$G$88,0))</f>
        <v/>
      </c>
      <c r="M103" s="51" t="str">
        <f>IF(M$4&lt;$B103,"",IF(SUM($F103:L103)&lt;$C103,$C103/$G$88,0))</f>
        <v/>
      </c>
      <c r="N103" s="51" t="str">
        <f>IF(N$4&lt;$B103,"",IF(SUM($F103:M103)&lt;$C103,$C103/$G$88,0))</f>
        <v/>
      </c>
      <c r="O103" s="51" t="str">
        <f>IF(O$4&lt;$B103,"",IF(SUM($F103:N103)&lt;$C103,$C103/$G$88,0))</f>
        <v/>
      </c>
      <c r="P103" s="51" t="str">
        <f>IF(P$4&lt;$B103,"",IF(SUM($F103:O103)&lt;$C103,$C103/$G$88,0))</f>
        <v/>
      </c>
      <c r="Q103" s="51" t="str">
        <f>IF(Q$4&lt;$B103,"",IF(SUM($F103:P103)&lt;$C103,$C103/$G$88,0))</f>
        <v/>
      </c>
      <c r="R103" s="51" t="str">
        <f>IF(R$4&lt;$B103,"",IF(SUM($F103:Q103)&lt;$C103,$C103/$G$88,0))</f>
        <v/>
      </c>
      <c r="S103" s="51" t="str">
        <f>IF(S$4&lt;$B103,"",IF(SUM($F103:R103)&lt;$C103,$C103/$G$88,0))</f>
        <v/>
      </c>
      <c r="T103" s="51" t="str">
        <f>IF(T$4&lt;$B103,"",IF(SUM($F103:S103)&lt;$C103,$C103/$G$88,0))</f>
        <v/>
      </c>
      <c r="U103" s="51">
        <f>IF(U$4&lt;$B103,"",IF(SUM($F103:T103)&lt;$C103,$C103/$G$88,0))</f>
        <v>0</v>
      </c>
      <c r="V103" s="51">
        <f>IF(V$4&lt;$B103,"",IF(SUM($F103:U103)&lt;$C103,$C103/$G$88,0))</f>
        <v>0</v>
      </c>
      <c r="W103" s="51">
        <f>IF(W$4&lt;$B103,"",IF(SUM($F103:V103)&lt;$C103,$C103/$G$88,0))</f>
        <v>0</v>
      </c>
      <c r="X103" s="51">
        <f>IF(X$4&lt;$B103,"",IF(SUM($F103:W103)&lt;$C103,$C103/$G$88,0))</f>
        <v>0</v>
      </c>
      <c r="Y103" s="51">
        <f>IF(Y$4&lt;$B103,"",IF(SUM($F103:X103)&lt;$C103,$C103/$G$88,0))</f>
        <v>0</v>
      </c>
      <c r="Z103" s="51">
        <f>IF(Z$4&lt;$B103,"",IF(SUM($F103:Y103)&lt;$C103,$C103/$G$88,0))</f>
        <v>0</v>
      </c>
    </row>
    <row r="104" spans="1:26" hidden="1">
      <c r="B104" s="1">
        <f t="shared" si="22"/>
        <v>16</v>
      </c>
      <c r="C104" s="51">
        <v>0</v>
      </c>
      <c r="D104" s="51"/>
      <c r="E104" s="107"/>
      <c r="F104" s="152"/>
      <c r="G104" s="51" t="str">
        <f>IF(G$4&lt;$B104,"",IF(SUM($F104:F104)&lt;$C104,$C104/$G$88,0))</f>
        <v/>
      </c>
      <c r="H104" s="51" t="str">
        <f>IF(H$4&lt;$B104,"",IF(SUM($F104:G104)&lt;$C104,$C104/$G$88,0))</f>
        <v/>
      </c>
      <c r="I104" s="51" t="str">
        <f>IF(I$4&lt;$B104,"",IF(SUM($F104:H104)&lt;$C104,$C104/$G$88,0))</f>
        <v/>
      </c>
      <c r="J104" s="51" t="str">
        <f>IF(J$4&lt;$B104,"",IF(SUM($F104:I104)&lt;$C104,$C104/$G$88,0))</f>
        <v/>
      </c>
      <c r="K104" s="51" t="str">
        <f>IF(K$4&lt;$B104,"",IF(SUM($F104:J104)&lt;$C104,$C104/$G$88,0))</f>
        <v/>
      </c>
      <c r="L104" s="51" t="str">
        <f>IF(L$4&lt;$B104,"",IF(SUM($F104:K104)&lt;$C104,$C104/$G$88,0))</f>
        <v/>
      </c>
      <c r="M104" s="51" t="str">
        <f>IF(M$4&lt;$B104,"",IF(SUM($F104:L104)&lt;$C104,$C104/$G$88,0))</f>
        <v/>
      </c>
      <c r="N104" s="51" t="str">
        <f>IF(N$4&lt;$B104,"",IF(SUM($F104:M104)&lt;$C104,$C104/$G$88,0))</f>
        <v/>
      </c>
      <c r="O104" s="51" t="str">
        <f>IF(O$4&lt;$B104,"",IF(SUM($F104:N104)&lt;$C104,$C104/$G$88,0))</f>
        <v/>
      </c>
      <c r="P104" s="51" t="str">
        <f>IF(P$4&lt;$B104,"",IF(SUM($F104:O104)&lt;$C104,$C104/$G$88,0))</f>
        <v/>
      </c>
      <c r="Q104" s="51" t="str">
        <f>IF(Q$4&lt;$B104,"",IF(SUM($F104:P104)&lt;$C104,$C104/$G$88,0))</f>
        <v/>
      </c>
      <c r="R104" s="51" t="str">
        <f>IF(R$4&lt;$B104,"",IF(SUM($F104:Q104)&lt;$C104,$C104/$G$88,0))</f>
        <v/>
      </c>
      <c r="S104" s="51" t="str">
        <f>IF(S$4&lt;$B104,"",IF(SUM($F104:R104)&lt;$C104,$C104/$G$88,0))</f>
        <v/>
      </c>
      <c r="T104" s="51" t="str">
        <f>IF(T$4&lt;$B104,"",IF(SUM($F104:S104)&lt;$C104,$C104/$G$88,0))</f>
        <v/>
      </c>
      <c r="U104" s="51" t="str">
        <f>IF(U$4&lt;$B104,"",IF(SUM($F104:T104)&lt;$C104,$C104/$G$88,0))</f>
        <v/>
      </c>
      <c r="V104" s="51">
        <f>IF(V$4&lt;$B104,"",IF(SUM($F104:U104)&lt;$C104,$C104/$G$88,0))</f>
        <v>0</v>
      </c>
      <c r="W104" s="51">
        <f>IF(W$4&lt;$B104,"",IF(SUM($F104:V104)&lt;$C104,$C104/$G$88,0))</f>
        <v>0</v>
      </c>
      <c r="X104" s="51">
        <f>IF(X$4&lt;$B104,"",IF(SUM($F104:W104)&lt;$C104,$C104/$G$88,0))</f>
        <v>0</v>
      </c>
      <c r="Y104" s="51">
        <f>IF(Y$4&lt;$B104,"",IF(SUM($F104:X104)&lt;$C104,$C104/$G$88,0))</f>
        <v>0</v>
      </c>
      <c r="Z104" s="51">
        <f>IF(Z$4&lt;$B104,"",IF(SUM($F104:Y104)&lt;$C104,$C104/$G$88,0))</f>
        <v>0</v>
      </c>
    </row>
    <row r="105" spans="1:26" hidden="1">
      <c r="B105" s="1">
        <f t="shared" si="22"/>
        <v>17</v>
      </c>
      <c r="C105" s="51">
        <v>0</v>
      </c>
      <c r="D105" s="51"/>
      <c r="E105" s="107"/>
      <c r="F105" s="152"/>
      <c r="G105" s="51" t="str">
        <f>IF(G$4&lt;$B105,"",IF(SUM($F105:F105)&lt;$C105,$C105/$G$88,0))</f>
        <v/>
      </c>
      <c r="H105" s="51" t="str">
        <f>IF(H$4&lt;$B105,"",IF(SUM($F105:G105)&lt;$C105,$C105/$G$88,0))</f>
        <v/>
      </c>
      <c r="I105" s="51" t="str">
        <f>IF(I$4&lt;$B105,"",IF(SUM($F105:H105)&lt;$C105,$C105/$G$88,0))</f>
        <v/>
      </c>
      <c r="J105" s="51" t="str">
        <f>IF(J$4&lt;$B105,"",IF(SUM($F105:I105)&lt;$C105,$C105/$G$88,0))</f>
        <v/>
      </c>
      <c r="K105" s="51" t="str">
        <f>IF(K$4&lt;$B105,"",IF(SUM($F105:J105)&lt;$C105,$C105/$G$88,0))</f>
        <v/>
      </c>
      <c r="L105" s="51" t="str">
        <f>IF(L$4&lt;$B105,"",IF(SUM($F105:K105)&lt;$C105,$C105/$G$88,0))</f>
        <v/>
      </c>
      <c r="M105" s="51" t="str">
        <f>IF(M$4&lt;$B105,"",IF(SUM($F105:L105)&lt;$C105,$C105/$G$88,0))</f>
        <v/>
      </c>
      <c r="N105" s="51" t="str">
        <f>IF(N$4&lt;$B105,"",IF(SUM($F105:M105)&lt;$C105,$C105/$G$88,0))</f>
        <v/>
      </c>
      <c r="O105" s="51" t="str">
        <f>IF(O$4&lt;$B105,"",IF(SUM($F105:N105)&lt;$C105,$C105/$G$88,0))</f>
        <v/>
      </c>
      <c r="P105" s="51" t="str">
        <f>IF(P$4&lt;$B105,"",IF(SUM($F105:O105)&lt;$C105,$C105/$G$88,0))</f>
        <v/>
      </c>
      <c r="Q105" s="51" t="str">
        <f>IF(Q$4&lt;$B105,"",IF(SUM($F105:P105)&lt;$C105,$C105/$G$88,0))</f>
        <v/>
      </c>
      <c r="R105" s="51" t="str">
        <f>IF(R$4&lt;$B105,"",IF(SUM($F105:Q105)&lt;$C105,$C105/$G$88,0))</f>
        <v/>
      </c>
      <c r="S105" s="51" t="str">
        <f>IF(S$4&lt;$B105,"",IF(SUM($F105:R105)&lt;$C105,$C105/$G$88,0))</f>
        <v/>
      </c>
      <c r="T105" s="51" t="str">
        <f>IF(T$4&lt;$B105,"",IF(SUM($F105:S105)&lt;$C105,$C105/$G$88,0))</f>
        <v/>
      </c>
      <c r="U105" s="51" t="str">
        <f>IF(U$4&lt;$B105,"",IF(SUM($F105:T105)&lt;$C105,$C105/$G$88,0))</f>
        <v/>
      </c>
      <c r="V105" s="51" t="str">
        <f>IF(V$4&lt;$B105,"",IF(SUM($F105:U105)&lt;$C105,$C105/$G$88,0))</f>
        <v/>
      </c>
      <c r="W105" s="51">
        <f>IF(W$4&lt;$B105,"",IF(SUM($F105:V105)&lt;$C105,$C105/$G$88,0))</f>
        <v>0</v>
      </c>
      <c r="X105" s="51">
        <f>IF(X$4&lt;$B105,"",IF(SUM($F105:W105)&lt;$C105,$C105/$G$88,0))</f>
        <v>0</v>
      </c>
      <c r="Y105" s="51">
        <f>IF(Y$4&lt;$B105,"",IF(SUM($F105:X105)&lt;$C105,$C105/$G$88,0))</f>
        <v>0</v>
      </c>
      <c r="Z105" s="51">
        <f>IF(Z$4&lt;$B105,"",IF(SUM($F105:Y105)&lt;$C105,$C105/$G$88,0))</f>
        <v>0</v>
      </c>
    </row>
    <row r="106" spans="1:26" hidden="1">
      <c r="B106" s="1">
        <f t="shared" si="22"/>
        <v>18</v>
      </c>
      <c r="C106" s="51">
        <v>0</v>
      </c>
      <c r="D106" s="51"/>
      <c r="E106" s="107"/>
      <c r="F106" s="152"/>
      <c r="G106" s="51" t="str">
        <f>IF(G$4&lt;$B106,"",IF(SUM($F106:F106)&lt;$C106,$C106/$G$88,0))</f>
        <v/>
      </c>
      <c r="H106" s="51" t="str">
        <f>IF(H$4&lt;$B106,"",IF(SUM($F106:G106)&lt;$C106,$C106/$G$88,0))</f>
        <v/>
      </c>
      <c r="I106" s="51" t="str">
        <f>IF(I$4&lt;$B106,"",IF(SUM($F106:H106)&lt;$C106,$C106/$G$88,0))</f>
        <v/>
      </c>
      <c r="J106" s="51" t="str">
        <f>IF(J$4&lt;$B106,"",IF(SUM($F106:I106)&lt;$C106,$C106/$G$88,0))</f>
        <v/>
      </c>
      <c r="K106" s="51" t="str">
        <f>IF(K$4&lt;$B106,"",IF(SUM($F106:J106)&lt;$C106,$C106/$G$88,0))</f>
        <v/>
      </c>
      <c r="L106" s="51" t="str">
        <f>IF(L$4&lt;$B106,"",IF(SUM($F106:K106)&lt;$C106,$C106/$G$88,0))</f>
        <v/>
      </c>
      <c r="M106" s="51" t="str">
        <f>IF(M$4&lt;$B106,"",IF(SUM($F106:L106)&lt;$C106,$C106/$G$88,0))</f>
        <v/>
      </c>
      <c r="N106" s="51" t="str">
        <f>IF(N$4&lt;$B106,"",IF(SUM($F106:M106)&lt;$C106,$C106/$G$88,0))</f>
        <v/>
      </c>
      <c r="O106" s="51" t="str">
        <f>IF(O$4&lt;$B106,"",IF(SUM($F106:N106)&lt;$C106,$C106/$G$88,0))</f>
        <v/>
      </c>
      <c r="P106" s="51" t="str">
        <f>IF(P$4&lt;$B106,"",IF(SUM($F106:O106)&lt;$C106,$C106/$G$88,0))</f>
        <v/>
      </c>
      <c r="Q106" s="51" t="str">
        <f>IF(Q$4&lt;$B106,"",IF(SUM($F106:P106)&lt;$C106,$C106/$G$88,0))</f>
        <v/>
      </c>
      <c r="R106" s="51" t="str">
        <f>IF(R$4&lt;$B106,"",IF(SUM($F106:Q106)&lt;$C106,$C106/$G$88,0))</f>
        <v/>
      </c>
      <c r="S106" s="51" t="str">
        <f>IF(S$4&lt;$B106,"",IF(SUM($F106:R106)&lt;$C106,$C106/$G$88,0))</f>
        <v/>
      </c>
      <c r="T106" s="51" t="str">
        <f>IF(T$4&lt;$B106,"",IF(SUM($F106:S106)&lt;$C106,$C106/$G$88,0))</f>
        <v/>
      </c>
      <c r="U106" s="51" t="str">
        <f>IF(U$4&lt;$B106,"",IF(SUM($F106:T106)&lt;$C106,$C106/$G$88,0))</f>
        <v/>
      </c>
      <c r="V106" s="51" t="str">
        <f>IF(V$4&lt;$B106,"",IF(SUM($F106:U106)&lt;$C106,$C106/$G$88,0))</f>
        <v/>
      </c>
      <c r="W106" s="51" t="str">
        <f>IF(W$4&lt;$B106,"",IF(SUM($F106:V106)&lt;$C106,$C106/$G$88,0))</f>
        <v/>
      </c>
      <c r="X106" s="51">
        <f>IF(X$4&lt;$B106,"",IF(SUM($F106:W106)&lt;$C106,$C106/$G$88,0))</f>
        <v>0</v>
      </c>
      <c r="Y106" s="51">
        <f>IF(Y$4&lt;$B106,"",IF(SUM($F106:X106)&lt;$C106,$C106/$G$88,0))</f>
        <v>0</v>
      </c>
      <c r="Z106" s="51">
        <f>IF(Z$4&lt;$B106,"",IF(SUM($F106:Y106)&lt;$C106,$C106/$G$88,0))</f>
        <v>0</v>
      </c>
    </row>
    <row r="107" spans="1:26" hidden="1">
      <c r="B107" s="1">
        <f t="shared" si="22"/>
        <v>19</v>
      </c>
      <c r="C107" s="51">
        <v>0</v>
      </c>
      <c r="D107" s="51"/>
      <c r="E107" s="107"/>
      <c r="F107" s="152"/>
      <c r="G107" s="51" t="str">
        <f>IF(G$4&lt;$B107,"",IF(SUM($F107:F107)&lt;$C107,$C107/$G$88,0))</f>
        <v/>
      </c>
      <c r="H107" s="51" t="str">
        <f>IF(H$4&lt;$B107,"",IF(SUM($F107:G107)&lt;$C107,$C107/$G$88,0))</f>
        <v/>
      </c>
      <c r="I107" s="51" t="str">
        <f>IF(I$4&lt;$B107,"",IF(SUM($F107:H107)&lt;$C107,$C107/$G$88,0))</f>
        <v/>
      </c>
      <c r="J107" s="51" t="str">
        <f>IF(J$4&lt;$B107,"",IF(SUM($F107:I107)&lt;$C107,$C107/$G$88,0))</f>
        <v/>
      </c>
      <c r="K107" s="51" t="str">
        <f>IF(K$4&lt;$B107,"",IF(SUM($F107:J107)&lt;$C107,$C107/$G$88,0))</f>
        <v/>
      </c>
      <c r="L107" s="51" t="str">
        <f>IF(L$4&lt;$B107,"",IF(SUM($F107:K107)&lt;$C107,$C107/$G$88,0))</f>
        <v/>
      </c>
      <c r="M107" s="51" t="str">
        <f>IF(M$4&lt;$B107,"",IF(SUM($F107:L107)&lt;$C107,$C107/$G$88,0))</f>
        <v/>
      </c>
      <c r="N107" s="51" t="str">
        <f>IF(N$4&lt;$B107,"",IF(SUM($F107:M107)&lt;$C107,$C107/$G$88,0))</f>
        <v/>
      </c>
      <c r="O107" s="51" t="str">
        <f>IF(O$4&lt;$B107,"",IF(SUM($F107:N107)&lt;$C107,$C107/$G$88,0))</f>
        <v/>
      </c>
      <c r="P107" s="51" t="str">
        <f>IF(P$4&lt;$B107,"",IF(SUM($F107:O107)&lt;$C107,$C107/$G$88,0))</f>
        <v/>
      </c>
      <c r="Q107" s="51" t="str">
        <f>IF(Q$4&lt;$B107,"",IF(SUM($F107:P107)&lt;$C107,$C107/$G$88,0))</f>
        <v/>
      </c>
      <c r="R107" s="51" t="str">
        <f>IF(R$4&lt;$B107,"",IF(SUM($F107:Q107)&lt;$C107,$C107/$G$88,0))</f>
        <v/>
      </c>
      <c r="S107" s="51" t="str">
        <f>IF(S$4&lt;$B107,"",IF(SUM($F107:R107)&lt;$C107,$C107/$G$88,0))</f>
        <v/>
      </c>
      <c r="T107" s="51" t="str">
        <f>IF(T$4&lt;$B107,"",IF(SUM($F107:S107)&lt;$C107,$C107/$G$88,0))</f>
        <v/>
      </c>
      <c r="U107" s="51" t="str">
        <f>IF(U$4&lt;$B107,"",IF(SUM($F107:T107)&lt;$C107,$C107/$G$88,0))</f>
        <v/>
      </c>
      <c r="V107" s="51" t="str">
        <f>IF(V$4&lt;$B107,"",IF(SUM($F107:U107)&lt;$C107,$C107/$G$88,0))</f>
        <v/>
      </c>
      <c r="W107" s="51" t="str">
        <f>IF(W$4&lt;$B107,"",IF(SUM($F107:V107)&lt;$C107,$C107/$G$88,0))</f>
        <v/>
      </c>
      <c r="X107" s="51" t="str">
        <f>IF(X$4&lt;$B107,"",IF(SUM($F107:W107)&lt;$C107,$C107/$G$88,0))</f>
        <v/>
      </c>
      <c r="Y107" s="51">
        <f>IF(Y$4&lt;$B107,"",IF(SUM($F107:X107)&lt;$C107,$C107/$G$88,0))</f>
        <v>0</v>
      </c>
      <c r="Z107" s="51">
        <f>IF(Z$4&lt;$B107,"",IF(SUM($F107:Y107)&lt;$C107,$C107/$G$88,0))</f>
        <v>0</v>
      </c>
    </row>
    <row r="108" spans="1:26">
      <c r="B108" s="1">
        <f t="shared" si="22"/>
        <v>20</v>
      </c>
      <c r="C108" s="51">
        <v>0</v>
      </c>
      <c r="D108" s="51"/>
      <c r="E108" s="107"/>
      <c r="F108" s="152"/>
      <c r="G108" s="51" t="str">
        <f>IF(G$4&lt;$B108,"",IF(SUM($F108:F108)&lt;$C108,$C108/$G$88,0))</f>
        <v/>
      </c>
      <c r="H108" s="51" t="str">
        <f>IF(H$4&lt;$B108,"",IF(SUM($F108:G108)&lt;$C108,$C108/$G$88,0))</f>
        <v/>
      </c>
      <c r="I108" s="51" t="str">
        <f>IF(I$4&lt;$B108,"",IF(SUM($F108:H108)&lt;$C108,$C108/$G$88,0))</f>
        <v/>
      </c>
      <c r="J108" s="51" t="str">
        <f>IF(J$4&lt;$B108,"",IF(SUM($F108:I108)&lt;$C108,$C108/$G$88,0))</f>
        <v/>
      </c>
      <c r="K108" s="51" t="str">
        <f>IF(K$4&lt;$B108,"",IF(SUM($F108:J108)&lt;$C108,$C108/$G$88,0))</f>
        <v/>
      </c>
      <c r="L108" s="51" t="str">
        <f>IF(L$4&lt;$B108,"",IF(SUM($F108:K108)&lt;$C108,$C108/$G$88,0))</f>
        <v/>
      </c>
      <c r="M108" s="51" t="str">
        <f>IF(M$4&lt;$B108,"",IF(SUM($F108:L108)&lt;$C108,$C108/$G$88,0))</f>
        <v/>
      </c>
      <c r="N108" s="51" t="str">
        <f>IF(N$4&lt;$B108,"",IF(SUM($F108:M108)&lt;$C108,$C108/$G$88,0))</f>
        <v/>
      </c>
      <c r="O108" s="51" t="str">
        <f>IF(O$4&lt;$B108,"",IF(SUM($F108:N108)&lt;$C108,$C108/$G$88,0))</f>
        <v/>
      </c>
      <c r="P108" s="51" t="str">
        <f>IF(P$4&lt;$B108,"",IF(SUM($F108:O108)&lt;$C108,$C108/$G$88,0))</f>
        <v/>
      </c>
      <c r="Q108" s="51" t="str">
        <f>IF(Q$4&lt;$B108,"",IF(SUM($F108:P108)&lt;$C108,$C108/$G$88,0))</f>
        <v/>
      </c>
      <c r="R108" s="51" t="str">
        <f>IF(R$4&lt;$B108,"",IF(SUM($F108:Q108)&lt;$C108,$C108/$G$88,0))</f>
        <v/>
      </c>
      <c r="S108" s="51" t="str">
        <f>IF(S$4&lt;$B108,"",IF(SUM($F108:R108)&lt;$C108,$C108/$G$88,0))</f>
        <v/>
      </c>
      <c r="T108" s="51" t="str">
        <f>IF(T$4&lt;$B108,"",IF(SUM($F108:S108)&lt;$C108,$C108/$G$88,0))</f>
        <v/>
      </c>
      <c r="U108" s="51" t="str">
        <f>IF(U$4&lt;$B108,"",IF(SUM($F108:T108)&lt;$C108,$C108/$G$88,0))</f>
        <v/>
      </c>
      <c r="V108" s="51" t="str">
        <f>IF(V$4&lt;$B108,"",IF(SUM($F108:U108)&lt;$C108,$C108/$G$88,0))</f>
        <v/>
      </c>
      <c r="W108" s="51" t="str">
        <f>IF(W$4&lt;$B108,"",IF(SUM($F108:V108)&lt;$C108,$C108/$G$88,0))</f>
        <v/>
      </c>
      <c r="X108" s="51" t="str">
        <f>IF(X$4&lt;$B108,"",IF(SUM($F108:W108)&lt;$C108,$C108/$G$88,0))</f>
        <v/>
      </c>
      <c r="Y108" s="51" t="str">
        <f>IF(Y$4&lt;$B108,"",IF(SUM($F108:X108)&lt;$C108,$C108/$G$88,0))</f>
        <v/>
      </c>
      <c r="Z108" s="51">
        <f>IF(Z$4&lt;$B108,"",IF(SUM($F108:Y108)&lt;$C108,$C108/$G$88,0))</f>
        <v>0</v>
      </c>
    </row>
    <row r="109" spans="1:26">
      <c r="C109" s="45" t="s">
        <v>107</v>
      </c>
      <c r="D109" s="45"/>
      <c r="E109" s="47"/>
      <c r="F109" s="115"/>
      <c r="G109" s="82">
        <f t="shared" ref="G109:Z109" si="23">SUM(G89:G108)</f>
        <v>0.65</v>
      </c>
      <c r="H109" s="82">
        <f t="shared" si="23"/>
        <v>0.65</v>
      </c>
      <c r="I109" s="82">
        <f t="shared" si="23"/>
        <v>0.65</v>
      </c>
      <c r="J109" s="82">
        <f t="shared" si="23"/>
        <v>0.65</v>
      </c>
      <c r="K109" s="82">
        <f t="shared" si="23"/>
        <v>0.65</v>
      </c>
      <c r="L109" s="82">
        <f t="shared" si="23"/>
        <v>0</v>
      </c>
      <c r="M109" s="82">
        <f t="shared" si="23"/>
        <v>0</v>
      </c>
      <c r="N109" s="82">
        <f t="shared" si="23"/>
        <v>0</v>
      </c>
      <c r="O109" s="82">
        <f t="shared" si="23"/>
        <v>0</v>
      </c>
      <c r="P109" s="82">
        <f t="shared" si="23"/>
        <v>0</v>
      </c>
      <c r="Q109" s="82">
        <f t="shared" si="23"/>
        <v>0</v>
      </c>
      <c r="R109" s="82">
        <f t="shared" si="23"/>
        <v>0</v>
      </c>
      <c r="S109" s="82">
        <f t="shared" si="23"/>
        <v>0</v>
      </c>
      <c r="T109" s="82">
        <f t="shared" si="23"/>
        <v>0</v>
      </c>
      <c r="U109" s="82">
        <f t="shared" si="23"/>
        <v>0</v>
      </c>
      <c r="V109" s="82">
        <f t="shared" si="23"/>
        <v>0</v>
      </c>
      <c r="W109" s="82">
        <f t="shared" si="23"/>
        <v>0</v>
      </c>
      <c r="X109" s="82">
        <f t="shared" si="23"/>
        <v>0</v>
      </c>
      <c r="Y109" s="82">
        <f t="shared" si="23"/>
        <v>0</v>
      </c>
      <c r="Z109" s="82">
        <f t="shared" si="23"/>
        <v>0</v>
      </c>
    </row>
    <row r="111" spans="1:26">
      <c r="E111" s="111"/>
      <c r="F111" s="111"/>
      <c r="G111" s="42" t="s">
        <v>47</v>
      </c>
    </row>
    <row r="112" spans="1:26">
      <c r="A112" s="1" t="s">
        <v>82</v>
      </c>
      <c r="C112" s="104" t="s">
        <v>52</v>
      </c>
      <c r="D112" s="105"/>
      <c r="E112" s="105"/>
      <c r="F112" s="105"/>
      <c r="G112" s="161">
        <f>Control!$G$50</f>
        <v>5</v>
      </c>
      <c r="H112" s="51"/>
    </row>
    <row r="113" spans="2:26">
      <c r="B113" s="106">
        <v>1</v>
      </c>
      <c r="C113" s="51" cm="1">
        <f t="array" ref="C113:C132">TRANSPOSE(G33:Z33)</f>
        <v>0</v>
      </c>
      <c r="D113" s="51"/>
      <c r="E113" s="107"/>
      <c r="F113" s="152"/>
      <c r="G113" s="51">
        <f>IF(G$4&lt;$B113,"",IF(SUM($F113:F113)&lt;$C113,$C113/$G$112,0))</f>
        <v>0</v>
      </c>
      <c r="H113" s="51">
        <f>IF(H$4&lt;$B113,"",IF(SUM($F113:G113)&lt;$C113,$C113/$G$112,0))</f>
        <v>0</v>
      </c>
      <c r="I113" s="51">
        <f>IF(I$4&lt;$B113,"",IF(SUM($F113:H113)&lt;$C113,$C113/$G$112,0))</f>
        <v>0</v>
      </c>
      <c r="J113" s="51">
        <f>IF(J$4&lt;$B113,"",IF(SUM($F113:I113)&lt;$C113,$C113/$G$112,0))</f>
        <v>0</v>
      </c>
      <c r="K113" s="51">
        <f>IF(K$4&lt;$B113,"",IF(SUM($F113:J113)&lt;$C113,$C113/$G$112,0))</f>
        <v>0</v>
      </c>
      <c r="L113" s="51">
        <f>IF(L$4&lt;$B113,"",IF(SUM($F113:K113)&lt;$C113,$C113/$G$112,0))</f>
        <v>0</v>
      </c>
      <c r="M113" s="51">
        <f>IF(M$4&lt;$B113,"",IF(SUM($F113:L113)&lt;$C113,$C113/$G$112,0))</f>
        <v>0</v>
      </c>
      <c r="N113" s="51">
        <f>IF(N$4&lt;$B113,"",IF(SUM($F113:M113)&lt;$C113,$C113/$G$112,0))</f>
        <v>0</v>
      </c>
      <c r="O113" s="51">
        <f>IF(O$4&lt;$B113,"",IF(SUM($F113:N113)&lt;$C113,$C113/$G$112,0))</f>
        <v>0</v>
      </c>
      <c r="P113" s="51">
        <f>IF(P$4&lt;$B113,"",IF(SUM($F113:O113)&lt;$C113,$C113/$G$112,0))</f>
        <v>0</v>
      </c>
      <c r="Q113" s="51">
        <f>IF(Q$4&lt;$B113,"",IF(SUM($F113:P113)&lt;$C113,$C113/$G$112,0))</f>
        <v>0</v>
      </c>
      <c r="R113" s="51">
        <f>IF(R$4&lt;$B113,"",IF(SUM($F113:Q113)&lt;$C113,$C113/$G$112,0))</f>
        <v>0</v>
      </c>
      <c r="S113" s="51">
        <f>IF(S$4&lt;$B113,"",IF(SUM($F113:R113)&lt;$C113,$C113/$G$112,0))</f>
        <v>0</v>
      </c>
      <c r="T113" s="51">
        <f>IF(T$4&lt;$B113,"",IF(SUM($F113:S113)&lt;$C113,$C113/$G$112,0))</f>
        <v>0</v>
      </c>
      <c r="U113" s="51">
        <f>IF(U$4&lt;$B113,"",IF(SUM($F113:T113)&lt;$C113,$C113/$G$112,0))</f>
        <v>0</v>
      </c>
      <c r="V113" s="51">
        <f>IF(V$4&lt;$B113,"",IF(SUM($F113:U113)&lt;$C113,$C113/$G$112,0))</f>
        <v>0</v>
      </c>
      <c r="W113" s="51">
        <f>IF(W$4&lt;$B113,"",IF(SUM($F113:V113)&lt;$C113,$C113/$G$112,0))</f>
        <v>0</v>
      </c>
      <c r="X113" s="51">
        <f>IF(X$4&lt;$B113,"",IF(SUM($F113:W113)&lt;$C113,$C113/$G$112,0))</f>
        <v>0</v>
      </c>
      <c r="Y113" s="51">
        <f>IF(Y$4&lt;$B113,"",IF(SUM($F113:X113)&lt;$C113,$C113/$G$112,0))</f>
        <v>0</v>
      </c>
      <c r="Z113" s="51">
        <f>IF(Z$4&lt;$B113,"",IF(SUM($F113:Y113)&lt;$C113,$C113/$G$112,0))</f>
        <v>0</v>
      </c>
    </row>
    <row r="114" spans="2:26">
      <c r="B114" s="1">
        <f t="shared" ref="B114:B132" si="24">B113+1</f>
        <v>2</v>
      </c>
      <c r="C114" s="51">
        <v>0</v>
      </c>
      <c r="D114" s="51"/>
      <c r="E114" s="107"/>
      <c r="F114" s="152"/>
      <c r="G114" s="51" t="str">
        <f>IF(G$4&lt;$B114,"",IF(SUM($F114:F114)&lt;$C114,$C114/$G$112,0))</f>
        <v/>
      </c>
      <c r="H114" s="51">
        <f>IF(H$4&lt;$B114,"",IF(SUM($F114:G114)&lt;$C114,$C114/$G$112,0))</f>
        <v>0</v>
      </c>
      <c r="I114" s="51">
        <f>IF(I$4&lt;$B114,"",IF(SUM($F114:H114)&lt;$C114,$C114/$G$112,0))</f>
        <v>0</v>
      </c>
      <c r="J114" s="51">
        <f>IF(J$4&lt;$B114,"",IF(SUM($F114:I114)&lt;$C114,$C114/$G$112,0))</f>
        <v>0</v>
      </c>
      <c r="K114" s="51">
        <f>IF(K$4&lt;$B114,"",IF(SUM($F114:J114)&lt;$C114,$C114/$G$112,0))</f>
        <v>0</v>
      </c>
      <c r="L114" s="51">
        <f>IF(L$4&lt;$B114,"",IF(SUM($F114:K114)&lt;$C114,$C114/$G$112,0))</f>
        <v>0</v>
      </c>
      <c r="M114" s="51">
        <f>IF(M$4&lt;$B114,"",IF(SUM($F114:L114)&lt;$C114,$C114/$G$112,0))</f>
        <v>0</v>
      </c>
      <c r="N114" s="51">
        <f>IF(N$4&lt;$B114,"",IF(SUM($F114:M114)&lt;$C114,$C114/$G$112,0))</f>
        <v>0</v>
      </c>
      <c r="O114" s="51">
        <f>IF(O$4&lt;$B114,"",IF(SUM($F114:N114)&lt;$C114,$C114/$G$112,0))</f>
        <v>0</v>
      </c>
      <c r="P114" s="51">
        <f>IF(P$4&lt;$B114,"",IF(SUM($F114:O114)&lt;$C114,$C114/$G$112,0))</f>
        <v>0</v>
      </c>
      <c r="Q114" s="51">
        <f>IF(Q$4&lt;$B114,"",IF(SUM($F114:P114)&lt;$C114,$C114/$G$112,0))</f>
        <v>0</v>
      </c>
      <c r="R114" s="51">
        <f>IF(R$4&lt;$B114,"",IF(SUM($F114:Q114)&lt;$C114,$C114/$G$112,0))</f>
        <v>0</v>
      </c>
      <c r="S114" s="51">
        <f>IF(S$4&lt;$B114,"",IF(SUM($F114:R114)&lt;$C114,$C114/$G$112,0))</f>
        <v>0</v>
      </c>
      <c r="T114" s="51">
        <f>IF(T$4&lt;$B114,"",IF(SUM($F114:S114)&lt;$C114,$C114/$G$112,0))</f>
        <v>0</v>
      </c>
      <c r="U114" s="51">
        <f>IF(U$4&lt;$B114,"",IF(SUM($F114:T114)&lt;$C114,$C114/$G$112,0))</f>
        <v>0</v>
      </c>
      <c r="V114" s="51">
        <f>IF(V$4&lt;$B114,"",IF(SUM($F114:U114)&lt;$C114,$C114/$G$112,0))</f>
        <v>0</v>
      </c>
      <c r="W114" s="51">
        <f>IF(W$4&lt;$B114,"",IF(SUM($F114:V114)&lt;$C114,$C114/$G$112,0))</f>
        <v>0</v>
      </c>
      <c r="X114" s="51">
        <f>IF(X$4&lt;$B114,"",IF(SUM($F114:W114)&lt;$C114,$C114/$G$112,0))</f>
        <v>0</v>
      </c>
      <c r="Y114" s="51">
        <f>IF(Y$4&lt;$B114,"",IF(SUM($F114:X114)&lt;$C114,$C114/$G$112,0))</f>
        <v>0</v>
      </c>
      <c r="Z114" s="51">
        <f>IF(Z$4&lt;$B114,"",IF(SUM($F114:Y114)&lt;$C114,$C114/$G$112,0))</f>
        <v>0</v>
      </c>
    </row>
    <row r="115" spans="2:26">
      <c r="B115" s="1">
        <f t="shared" si="24"/>
        <v>3</v>
      </c>
      <c r="C115" s="51">
        <v>0</v>
      </c>
      <c r="D115" s="51"/>
      <c r="E115" s="107"/>
      <c r="F115" s="152"/>
      <c r="G115" s="51" t="str">
        <f>IF(G$4&lt;$B115,"",IF(SUM($F115:F115)&lt;$C115,$C115/$G$112,0))</f>
        <v/>
      </c>
      <c r="H115" s="51" t="str">
        <f>IF(H$4&lt;$B115,"",IF(SUM($F115:G115)&lt;$C115,$C115/$G$112,0))</f>
        <v/>
      </c>
      <c r="I115" s="51">
        <f>IF(I$4&lt;$B115,"",IF(SUM($F115:H115)&lt;$C115,$C115/$G$112,0))</f>
        <v>0</v>
      </c>
      <c r="J115" s="51">
        <f>IF(J$4&lt;$B115,"",IF(SUM($F115:I115)&lt;$C115,$C115/$G$112,0))</f>
        <v>0</v>
      </c>
      <c r="K115" s="51">
        <f>IF(K$4&lt;$B115,"",IF(SUM($F115:J115)&lt;$C115,$C115/$G$112,0))</f>
        <v>0</v>
      </c>
      <c r="L115" s="51">
        <f>IF(L$4&lt;$B115,"",IF(SUM($F115:K115)&lt;$C115,$C115/$G$112,0))</f>
        <v>0</v>
      </c>
      <c r="M115" s="51">
        <f>IF(M$4&lt;$B115,"",IF(SUM($F115:L115)&lt;$C115,$C115/$G$112,0))</f>
        <v>0</v>
      </c>
      <c r="N115" s="51">
        <f>IF(N$4&lt;$B115,"",IF(SUM($F115:M115)&lt;$C115,$C115/$G$112,0))</f>
        <v>0</v>
      </c>
      <c r="O115" s="51">
        <f>IF(O$4&lt;$B115,"",IF(SUM($F115:N115)&lt;$C115,$C115/$G$112,0))</f>
        <v>0</v>
      </c>
      <c r="P115" s="51">
        <f>IF(P$4&lt;$B115,"",IF(SUM($F115:O115)&lt;$C115,$C115/$G$112,0))</f>
        <v>0</v>
      </c>
      <c r="Q115" s="51">
        <f>IF(Q$4&lt;$B115,"",IF(SUM($F115:P115)&lt;$C115,$C115/$G$112,0))</f>
        <v>0</v>
      </c>
      <c r="R115" s="51">
        <f>IF(R$4&lt;$B115,"",IF(SUM($F115:Q115)&lt;$C115,$C115/$G$112,0))</f>
        <v>0</v>
      </c>
      <c r="S115" s="51">
        <f>IF(S$4&lt;$B115,"",IF(SUM($F115:R115)&lt;$C115,$C115/$G$112,0))</f>
        <v>0</v>
      </c>
      <c r="T115" s="51">
        <f>IF(T$4&lt;$B115,"",IF(SUM($F115:S115)&lt;$C115,$C115/$G$112,0))</f>
        <v>0</v>
      </c>
      <c r="U115" s="51">
        <f>IF(U$4&lt;$B115,"",IF(SUM($F115:T115)&lt;$C115,$C115/$G$112,0))</f>
        <v>0</v>
      </c>
      <c r="V115" s="51">
        <f>IF(V$4&lt;$B115,"",IF(SUM($F115:U115)&lt;$C115,$C115/$G$112,0))</f>
        <v>0</v>
      </c>
      <c r="W115" s="51">
        <f>IF(W$4&lt;$B115,"",IF(SUM($F115:V115)&lt;$C115,$C115/$G$112,0))</f>
        <v>0</v>
      </c>
      <c r="X115" s="51">
        <f>IF(X$4&lt;$B115,"",IF(SUM($F115:W115)&lt;$C115,$C115/$G$112,0))</f>
        <v>0</v>
      </c>
      <c r="Y115" s="51">
        <f>IF(Y$4&lt;$B115,"",IF(SUM($F115:X115)&lt;$C115,$C115/$G$112,0))</f>
        <v>0</v>
      </c>
      <c r="Z115" s="51">
        <f>IF(Z$4&lt;$B115,"",IF(SUM($F115:Y115)&lt;$C115,$C115/$G$112,0))</f>
        <v>0</v>
      </c>
    </row>
    <row r="116" spans="2:26">
      <c r="B116" s="1">
        <f t="shared" si="24"/>
        <v>4</v>
      </c>
      <c r="C116" s="51">
        <v>0</v>
      </c>
      <c r="D116" s="51"/>
      <c r="E116" s="107"/>
      <c r="F116" s="152"/>
      <c r="G116" s="51" t="str">
        <f>IF(G$4&lt;$B116,"",IF(SUM($F116:F116)&lt;$C116,$C116/$G$112,0))</f>
        <v/>
      </c>
      <c r="H116" s="51" t="str">
        <f>IF(H$4&lt;$B116,"",IF(SUM($F116:G116)&lt;$C116,$C116/$G$112,0))</f>
        <v/>
      </c>
      <c r="I116" s="51" t="str">
        <f>IF(I$4&lt;$B116,"",IF(SUM($F116:H116)&lt;$C116,$C116/$G$112,0))</f>
        <v/>
      </c>
      <c r="J116" s="51">
        <f>IF(J$4&lt;$B116,"",IF(SUM($F116:I116)&lt;$C116,$C116/$G$112,0))</f>
        <v>0</v>
      </c>
      <c r="K116" s="51">
        <f>IF(K$4&lt;$B116,"",IF(SUM($F116:J116)&lt;$C116,$C116/$G$112,0))</f>
        <v>0</v>
      </c>
      <c r="L116" s="51">
        <f>IF(L$4&lt;$B116,"",IF(SUM($F116:K116)&lt;$C116,$C116/$G$112,0))</f>
        <v>0</v>
      </c>
      <c r="M116" s="51">
        <f>IF(M$4&lt;$B116,"",IF(SUM($F116:L116)&lt;$C116,$C116/$G$112,0))</f>
        <v>0</v>
      </c>
      <c r="N116" s="51">
        <f>IF(N$4&lt;$B116,"",IF(SUM($F116:M116)&lt;$C116,$C116/$G$112,0))</f>
        <v>0</v>
      </c>
      <c r="O116" s="51">
        <f>IF(O$4&lt;$B116,"",IF(SUM($F116:N116)&lt;$C116,$C116/$G$112,0))</f>
        <v>0</v>
      </c>
      <c r="P116" s="51">
        <f>IF(P$4&lt;$B116,"",IF(SUM($F116:O116)&lt;$C116,$C116/$G$112,0))</f>
        <v>0</v>
      </c>
      <c r="Q116" s="51">
        <f>IF(Q$4&lt;$B116,"",IF(SUM($F116:P116)&lt;$C116,$C116/$G$112,0))</f>
        <v>0</v>
      </c>
      <c r="R116" s="51">
        <f>IF(R$4&lt;$B116,"",IF(SUM($F116:Q116)&lt;$C116,$C116/$G$112,0))</f>
        <v>0</v>
      </c>
      <c r="S116" s="51">
        <f>IF(S$4&lt;$B116,"",IF(SUM($F116:R116)&lt;$C116,$C116/$G$112,0))</f>
        <v>0</v>
      </c>
      <c r="T116" s="51">
        <f>IF(T$4&lt;$B116,"",IF(SUM($F116:S116)&lt;$C116,$C116/$G$112,0))</f>
        <v>0</v>
      </c>
      <c r="U116" s="51">
        <f>IF(U$4&lt;$B116,"",IF(SUM($F116:T116)&lt;$C116,$C116/$G$112,0))</f>
        <v>0</v>
      </c>
      <c r="V116" s="51">
        <f>IF(V$4&lt;$B116,"",IF(SUM($F116:U116)&lt;$C116,$C116/$G$112,0))</f>
        <v>0</v>
      </c>
      <c r="W116" s="51">
        <f>IF(W$4&lt;$B116,"",IF(SUM($F116:V116)&lt;$C116,$C116/$G$112,0))</f>
        <v>0</v>
      </c>
      <c r="X116" s="51">
        <f>IF(X$4&lt;$B116,"",IF(SUM($F116:W116)&lt;$C116,$C116/$G$112,0))</f>
        <v>0</v>
      </c>
      <c r="Y116" s="51">
        <f>IF(Y$4&lt;$B116,"",IF(SUM($F116:X116)&lt;$C116,$C116/$G$112,0))</f>
        <v>0</v>
      </c>
      <c r="Z116" s="51">
        <f>IF(Z$4&lt;$B116,"",IF(SUM($F116:Y116)&lt;$C116,$C116/$G$112,0))</f>
        <v>0</v>
      </c>
    </row>
    <row r="117" spans="2:26">
      <c r="B117" s="1">
        <f t="shared" si="24"/>
        <v>5</v>
      </c>
      <c r="C117" s="51">
        <v>0</v>
      </c>
      <c r="D117" s="51"/>
      <c r="E117" s="107"/>
      <c r="F117" s="152"/>
      <c r="G117" s="51" t="str">
        <f>IF(G$4&lt;$B117,"",IF(SUM($F117:F117)&lt;$C117,$C117/$G$112,0))</f>
        <v/>
      </c>
      <c r="H117" s="51" t="str">
        <f>IF(H$4&lt;$B117,"",IF(SUM($F117:G117)&lt;$C117,$C117/$G$112,0))</f>
        <v/>
      </c>
      <c r="I117" s="51" t="str">
        <f>IF(I$4&lt;$B117,"",IF(SUM($F117:H117)&lt;$C117,$C117/$G$112,0))</f>
        <v/>
      </c>
      <c r="J117" s="51" t="str">
        <f>IF(J$4&lt;$B117,"",IF(SUM($F117:I117)&lt;$C117,$C117/$G$112,0))</f>
        <v/>
      </c>
      <c r="K117" s="51">
        <f>IF(K$4&lt;$B117,"",IF(SUM($F117:J117)&lt;$C117,$C117/$G$112,0))</f>
        <v>0</v>
      </c>
      <c r="L117" s="51">
        <f>IF(L$4&lt;$B117,"",IF(SUM($F117:K117)&lt;$C117,$C117/$G$112,0))</f>
        <v>0</v>
      </c>
      <c r="M117" s="51">
        <f>IF(M$4&lt;$B117,"",IF(SUM($F117:L117)&lt;$C117,$C117/$G$112,0))</f>
        <v>0</v>
      </c>
      <c r="N117" s="51">
        <f>IF(N$4&lt;$B117,"",IF(SUM($F117:M117)&lt;$C117,$C117/$G$112,0))</f>
        <v>0</v>
      </c>
      <c r="O117" s="51">
        <f>IF(O$4&lt;$B117,"",IF(SUM($F117:N117)&lt;$C117,$C117/$G$112,0))</f>
        <v>0</v>
      </c>
      <c r="P117" s="51">
        <f>IF(P$4&lt;$B117,"",IF(SUM($F117:O117)&lt;$C117,$C117/$G$112,0))</f>
        <v>0</v>
      </c>
      <c r="Q117" s="51">
        <f>IF(Q$4&lt;$B117,"",IF(SUM($F117:P117)&lt;$C117,$C117/$G$112,0))</f>
        <v>0</v>
      </c>
      <c r="R117" s="51">
        <f>IF(R$4&lt;$B117,"",IF(SUM($F117:Q117)&lt;$C117,$C117/$G$112,0))</f>
        <v>0</v>
      </c>
      <c r="S117" s="51">
        <f>IF(S$4&lt;$B117,"",IF(SUM($F117:R117)&lt;$C117,$C117/$G$112,0))</f>
        <v>0</v>
      </c>
      <c r="T117" s="51">
        <f>IF(T$4&lt;$B117,"",IF(SUM($F117:S117)&lt;$C117,$C117/$G$112,0))</f>
        <v>0</v>
      </c>
      <c r="U117" s="51">
        <f>IF(U$4&lt;$B117,"",IF(SUM($F117:T117)&lt;$C117,$C117/$G$112,0))</f>
        <v>0</v>
      </c>
      <c r="V117" s="51">
        <f>IF(V$4&lt;$B117,"",IF(SUM($F117:U117)&lt;$C117,$C117/$G$112,0))</f>
        <v>0</v>
      </c>
      <c r="W117" s="51">
        <f>IF(W$4&lt;$B117,"",IF(SUM($F117:V117)&lt;$C117,$C117/$G$112,0))</f>
        <v>0</v>
      </c>
      <c r="X117" s="51">
        <f>IF(X$4&lt;$B117,"",IF(SUM($F117:W117)&lt;$C117,$C117/$G$112,0))</f>
        <v>0</v>
      </c>
      <c r="Y117" s="51">
        <f>IF(Y$4&lt;$B117,"",IF(SUM($F117:X117)&lt;$C117,$C117/$G$112,0))</f>
        <v>0</v>
      </c>
      <c r="Z117" s="51">
        <f>IF(Z$4&lt;$B117,"",IF(SUM($F117:Y117)&lt;$C117,$C117/$G$112,0))</f>
        <v>0</v>
      </c>
    </row>
    <row r="118" spans="2:26" hidden="1">
      <c r="B118" s="1">
        <f t="shared" si="24"/>
        <v>6</v>
      </c>
      <c r="C118" s="51">
        <v>0</v>
      </c>
      <c r="D118" s="51"/>
      <c r="E118" s="107"/>
      <c r="F118" s="152"/>
      <c r="G118" s="51" t="str">
        <f>IF(G$4&lt;$B118,"",IF(SUM($F118:F118)&lt;$C118,$C118/$G$112,0))</f>
        <v/>
      </c>
      <c r="H118" s="51" t="str">
        <f>IF(H$4&lt;$B118,"",IF(SUM($F118:G118)&lt;$C118,$C118/$G$112,0))</f>
        <v/>
      </c>
      <c r="I118" s="51" t="str">
        <f>IF(I$4&lt;$B118,"",IF(SUM($F118:H118)&lt;$C118,$C118/$G$112,0))</f>
        <v/>
      </c>
      <c r="J118" s="51" t="str">
        <f>IF(J$4&lt;$B118,"",IF(SUM($F118:I118)&lt;$C118,$C118/$G$112,0))</f>
        <v/>
      </c>
      <c r="K118" s="51" t="str">
        <f>IF(K$4&lt;$B118,"",IF(SUM($F118:J118)&lt;$C118,$C118/$G$112,0))</f>
        <v/>
      </c>
      <c r="L118" s="51">
        <f>IF(L$4&lt;$B118,"",IF(SUM($F118:K118)&lt;$C118,$C118/$G$112,0))</f>
        <v>0</v>
      </c>
      <c r="M118" s="51">
        <f>IF(M$4&lt;$B118,"",IF(SUM($F118:L118)&lt;$C118,$C118/$G$112,0))</f>
        <v>0</v>
      </c>
      <c r="N118" s="51">
        <f>IF(N$4&lt;$B118,"",IF(SUM($F118:M118)&lt;$C118,$C118/$G$112,0))</f>
        <v>0</v>
      </c>
      <c r="O118" s="51">
        <f>IF(O$4&lt;$B118,"",IF(SUM($F118:N118)&lt;$C118,$C118/$G$112,0))</f>
        <v>0</v>
      </c>
      <c r="P118" s="51">
        <f>IF(P$4&lt;$B118,"",IF(SUM($F118:O118)&lt;$C118,$C118/$G$112,0))</f>
        <v>0</v>
      </c>
      <c r="Q118" s="51">
        <f>IF(Q$4&lt;$B118,"",IF(SUM($F118:P118)&lt;$C118,$C118/$G$112,0))</f>
        <v>0</v>
      </c>
      <c r="R118" s="51">
        <f>IF(R$4&lt;$B118,"",IF(SUM($F118:Q118)&lt;$C118,$C118/$G$112,0))</f>
        <v>0</v>
      </c>
      <c r="S118" s="51">
        <f>IF(S$4&lt;$B118,"",IF(SUM($F118:R118)&lt;$C118,$C118/$G$112,0))</f>
        <v>0</v>
      </c>
      <c r="T118" s="51">
        <f>IF(T$4&lt;$B118,"",IF(SUM($F118:S118)&lt;$C118,$C118/$G$112,0))</f>
        <v>0</v>
      </c>
      <c r="U118" s="51">
        <f>IF(U$4&lt;$B118,"",IF(SUM($F118:T118)&lt;$C118,$C118/$G$112,0))</f>
        <v>0</v>
      </c>
      <c r="V118" s="51">
        <f>IF(V$4&lt;$B118,"",IF(SUM($F118:U118)&lt;$C118,$C118/$G$112,0))</f>
        <v>0</v>
      </c>
      <c r="W118" s="51">
        <f>IF(W$4&lt;$B118,"",IF(SUM($F118:V118)&lt;$C118,$C118/$G$112,0))</f>
        <v>0</v>
      </c>
      <c r="X118" s="51">
        <f>IF(X$4&lt;$B118,"",IF(SUM($F118:W118)&lt;$C118,$C118/$G$112,0))</f>
        <v>0</v>
      </c>
      <c r="Y118" s="51">
        <f>IF(Y$4&lt;$B118,"",IF(SUM($F118:X118)&lt;$C118,$C118/$G$112,0))</f>
        <v>0</v>
      </c>
      <c r="Z118" s="51">
        <f>IF(Z$4&lt;$B118,"",IF(SUM($F118:Y118)&lt;$C118,$C118/$G$112,0))</f>
        <v>0</v>
      </c>
    </row>
    <row r="119" spans="2:26" hidden="1">
      <c r="B119" s="1">
        <f t="shared" si="24"/>
        <v>7</v>
      </c>
      <c r="C119" s="51">
        <v>0</v>
      </c>
      <c r="D119" s="51"/>
      <c r="E119" s="107"/>
      <c r="F119" s="152"/>
      <c r="G119" s="51" t="str">
        <f>IF(G$4&lt;$B119,"",IF(SUM($F119:F119)&lt;$C119,$C119/$G$112,0))</f>
        <v/>
      </c>
      <c r="H119" s="51" t="str">
        <f>IF(H$4&lt;$B119,"",IF(SUM($F119:G119)&lt;$C119,$C119/$G$112,0))</f>
        <v/>
      </c>
      <c r="I119" s="51" t="str">
        <f>IF(I$4&lt;$B119,"",IF(SUM($F119:H119)&lt;$C119,$C119/$G$112,0))</f>
        <v/>
      </c>
      <c r="J119" s="51" t="str">
        <f>IF(J$4&lt;$B119,"",IF(SUM($F119:I119)&lt;$C119,$C119/$G$112,0))</f>
        <v/>
      </c>
      <c r="K119" s="51" t="str">
        <f>IF(K$4&lt;$B119,"",IF(SUM($F119:J119)&lt;$C119,$C119/$G$112,0))</f>
        <v/>
      </c>
      <c r="L119" s="51" t="str">
        <f>IF(L$4&lt;$B119,"",IF(SUM($F119:K119)&lt;$C119,$C119/$G$112,0))</f>
        <v/>
      </c>
      <c r="M119" s="51">
        <f>IF(M$4&lt;$B119,"",IF(SUM($F119:L119)&lt;$C119,$C119/$G$112,0))</f>
        <v>0</v>
      </c>
      <c r="N119" s="51">
        <f>IF(N$4&lt;$B119,"",IF(SUM($F119:M119)&lt;$C119,$C119/$G$112,0))</f>
        <v>0</v>
      </c>
      <c r="O119" s="51">
        <f>IF(O$4&lt;$B119,"",IF(SUM($F119:N119)&lt;$C119,$C119/$G$112,0))</f>
        <v>0</v>
      </c>
      <c r="P119" s="51">
        <f>IF(P$4&lt;$B119,"",IF(SUM($F119:O119)&lt;$C119,$C119/$G$112,0))</f>
        <v>0</v>
      </c>
      <c r="Q119" s="51">
        <f>IF(Q$4&lt;$B119,"",IF(SUM($F119:P119)&lt;$C119,$C119/$G$112,0))</f>
        <v>0</v>
      </c>
      <c r="R119" s="51">
        <f>IF(R$4&lt;$B119,"",IF(SUM($F119:Q119)&lt;$C119,$C119/$G$112,0))</f>
        <v>0</v>
      </c>
      <c r="S119" s="51">
        <f>IF(S$4&lt;$B119,"",IF(SUM($F119:R119)&lt;$C119,$C119/$G$112,0))</f>
        <v>0</v>
      </c>
      <c r="T119" s="51">
        <f>IF(T$4&lt;$B119,"",IF(SUM($F119:S119)&lt;$C119,$C119/$G$112,0))</f>
        <v>0</v>
      </c>
      <c r="U119" s="51">
        <f>IF(U$4&lt;$B119,"",IF(SUM($F119:T119)&lt;$C119,$C119/$G$112,0))</f>
        <v>0</v>
      </c>
      <c r="V119" s="51">
        <f>IF(V$4&lt;$B119,"",IF(SUM($F119:U119)&lt;$C119,$C119/$G$112,0))</f>
        <v>0</v>
      </c>
      <c r="W119" s="51">
        <f>IF(W$4&lt;$B119,"",IF(SUM($F119:V119)&lt;$C119,$C119/$G$112,0))</f>
        <v>0</v>
      </c>
      <c r="X119" s="51">
        <f>IF(X$4&lt;$B119,"",IF(SUM($F119:W119)&lt;$C119,$C119/$G$112,0))</f>
        <v>0</v>
      </c>
      <c r="Y119" s="51">
        <f>IF(Y$4&lt;$B119,"",IF(SUM($F119:X119)&lt;$C119,$C119/$G$112,0))</f>
        <v>0</v>
      </c>
      <c r="Z119" s="51">
        <f>IF(Z$4&lt;$B119,"",IF(SUM($F119:Y119)&lt;$C119,$C119/$G$112,0))</f>
        <v>0</v>
      </c>
    </row>
    <row r="120" spans="2:26" hidden="1">
      <c r="B120" s="1">
        <f t="shared" si="24"/>
        <v>8</v>
      </c>
      <c r="C120" s="51">
        <v>0</v>
      </c>
      <c r="D120" s="51"/>
      <c r="E120" s="107"/>
      <c r="F120" s="152"/>
      <c r="G120" s="51" t="str">
        <f>IF(G$4&lt;$B120,"",IF(SUM($F120:F120)&lt;$C120,$C120/$G$112,0))</f>
        <v/>
      </c>
      <c r="H120" s="51" t="str">
        <f>IF(H$4&lt;$B120,"",IF(SUM($F120:G120)&lt;$C120,$C120/$G$112,0))</f>
        <v/>
      </c>
      <c r="I120" s="51" t="str">
        <f>IF(I$4&lt;$B120,"",IF(SUM($F120:H120)&lt;$C120,$C120/$G$112,0))</f>
        <v/>
      </c>
      <c r="J120" s="51" t="str">
        <f>IF(J$4&lt;$B120,"",IF(SUM($F120:I120)&lt;$C120,$C120/$G$112,0))</f>
        <v/>
      </c>
      <c r="K120" s="51" t="str">
        <f>IF(K$4&lt;$B120,"",IF(SUM($F120:J120)&lt;$C120,$C120/$G$112,0))</f>
        <v/>
      </c>
      <c r="L120" s="51" t="str">
        <f>IF(L$4&lt;$B120,"",IF(SUM($F120:K120)&lt;$C120,$C120/$G$112,0))</f>
        <v/>
      </c>
      <c r="M120" s="51" t="str">
        <f>IF(M$4&lt;$B120,"",IF(SUM($F120:L120)&lt;$C120,$C120/$G$112,0))</f>
        <v/>
      </c>
      <c r="N120" s="51">
        <f>IF(N$4&lt;$B120,"",IF(SUM($F120:M120)&lt;$C120,$C120/$G$112,0))</f>
        <v>0</v>
      </c>
      <c r="O120" s="51">
        <f>IF(O$4&lt;$B120,"",IF(SUM($F120:N120)&lt;$C120,$C120/$G$112,0))</f>
        <v>0</v>
      </c>
      <c r="P120" s="51">
        <f>IF(P$4&lt;$B120,"",IF(SUM($F120:O120)&lt;$C120,$C120/$G$112,0))</f>
        <v>0</v>
      </c>
      <c r="Q120" s="51">
        <f>IF(Q$4&lt;$B120,"",IF(SUM($F120:P120)&lt;$C120,$C120/$G$112,0))</f>
        <v>0</v>
      </c>
      <c r="R120" s="51">
        <f>IF(R$4&lt;$B120,"",IF(SUM($F120:Q120)&lt;$C120,$C120/$G$112,0))</f>
        <v>0</v>
      </c>
      <c r="S120" s="51">
        <f>IF(S$4&lt;$B120,"",IF(SUM($F120:R120)&lt;$C120,$C120/$G$112,0))</f>
        <v>0</v>
      </c>
      <c r="T120" s="51">
        <f>IF(T$4&lt;$B120,"",IF(SUM($F120:S120)&lt;$C120,$C120/$G$112,0))</f>
        <v>0</v>
      </c>
      <c r="U120" s="51">
        <f>IF(U$4&lt;$B120,"",IF(SUM($F120:T120)&lt;$C120,$C120/$G$112,0))</f>
        <v>0</v>
      </c>
      <c r="V120" s="51">
        <f>IF(V$4&lt;$B120,"",IF(SUM($F120:U120)&lt;$C120,$C120/$G$112,0))</f>
        <v>0</v>
      </c>
      <c r="W120" s="51">
        <f>IF(W$4&lt;$B120,"",IF(SUM($F120:V120)&lt;$C120,$C120/$G$112,0))</f>
        <v>0</v>
      </c>
      <c r="X120" s="51">
        <f>IF(X$4&lt;$B120,"",IF(SUM($F120:W120)&lt;$C120,$C120/$G$112,0))</f>
        <v>0</v>
      </c>
      <c r="Y120" s="51">
        <f>IF(Y$4&lt;$B120,"",IF(SUM($F120:X120)&lt;$C120,$C120/$G$112,0))</f>
        <v>0</v>
      </c>
      <c r="Z120" s="51">
        <f>IF(Z$4&lt;$B120,"",IF(SUM($F120:Y120)&lt;$C120,$C120/$G$112,0))</f>
        <v>0</v>
      </c>
    </row>
    <row r="121" spans="2:26" hidden="1">
      <c r="B121" s="1">
        <f t="shared" si="24"/>
        <v>9</v>
      </c>
      <c r="C121" s="51">
        <v>0</v>
      </c>
      <c r="D121" s="51"/>
      <c r="E121" s="107"/>
      <c r="F121" s="152"/>
      <c r="G121" s="51" t="str">
        <f>IF(G$4&lt;$B121,"",IF(SUM($F121:F121)&lt;$C121,$C121/$G$112,0))</f>
        <v/>
      </c>
      <c r="H121" s="51" t="str">
        <f>IF(H$4&lt;$B121,"",IF(SUM($F121:G121)&lt;$C121,$C121/$G$112,0))</f>
        <v/>
      </c>
      <c r="I121" s="51" t="str">
        <f>IF(I$4&lt;$B121,"",IF(SUM($F121:H121)&lt;$C121,$C121/$G$112,0))</f>
        <v/>
      </c>
      <c r="J121" s="51" t="str">
        <f>IF(J$4&lt;$B121,"",IF(SUM($F121:I121)&lt;$C121,$C121/$G$112,0))</f>
        <v/>
      </c>
      <c r="K121" s="51" t="str">
        <f>IF(K$4&lt;$B121,"",IF(SUM($F121:J121)&lt;$C121,$C121/$G$112,0))</f>
        <v/>
      </c>
      <c r="L121" s="51" t="str">
        <f>IF(L$4&lt;$B121,"",IF(SUM($F121:K121)&lt;$C121,$C121/$G$112,0))</f>
        <v/>
      </c>
      <c r="M121" s="51" t="str">
        <f>IF(M$4&lt;$B121,"",IF(SUM($F121:L121)&lt;$C121,$C121/$G$112,0))</f>
        <v/>
      </c>
      <c r="N121" s="51" t="str">
        <f>IF(N$4&lt;$B121,"",IF(SUM($F121:M121)&lt;$C121,$C121/$G$112,0))</f>
        <v/>
      </c>
      <c r="O121" s="51">
        <f>IF(O$4&lt;$B121,"",IF(SUM($F121:N121)&lt;$C121,$C121/$G$112,0))</f>
        <v>0</v>
      </c>
      <c r="P121" s="51">
        <f>IF(P$4&lt;$B121,"",IF(SUM($F121:O121)&lt;$C121,$C121/$G$112,0))</f>
        <v>0</v>
      </c>
      <c r="Q121" s="51">
        <f>IF(Q$4&lt;$B121,"",IF(SUM($F121:P121)&lt;$C121,$C121/$G$112,0))</f>
        <v>0</v>
      </c>
      <c r="R121" s="51">
        <f>IF(R$4&lt;$B121,"",IF(SUM($F121:Q121)&lt;$C121,$C121/$G$112,0))</f>
        <v>0</v>
      </c>
      <c r="S121" s="51">
        <f>IF(S$4&lt;$B121,"",IF(SUM($F121:R121)&lt;$C121,$C121/$G$112,0))</f>
        <v>0</v>
      </c>
      <c r="T121" s="51">
        <f>IF(T$4&lt;$B121,"",IF(SUM($F121:S121)&lt;$C121,$C121/$G$112,0))</f>
        <v>0</v>
      </c>
      <c r="U121" s="51">
        <f>IF(U$4&lt;$B121,"",IF(SUM($F121:T121)&lt;$C121,$C121/$G$112,0))</f>
        <v>0</v>
      </c>
      <c r="V121" s="51">
        <f>IF(V$4&lt;$B121,"",IF(SUM($F121:U121)&lt;$C121,$C121/$G$112,0))</f>
        <v>0</v>
      </c>
      <c r="W121" s="51">
        <f>IF(W$4&lt;$B121,"",IF(SUM($F121:V121)&lt;$C121,$C121/$G$112,0))</f>
        <v>0</v>
      </c>
      <c r="X121" s="51">
        <f>IF(X$4&lt;$B121,"",IF(SUM($F121:W121)&lt;$C121,$C121/$G$112,0))</f>
        <v>0</v>
      </c>
      <c r="Y121" s="51">
        <f>IF(Y$4&lt;$B121,"",IF(SUM($F121:X121)&lt;$C121,$C121/$G$112,0))</f>
        <v>0</v>
      </c>
      <c r="Z121" s="51">
        <f>IF(Z$4&lt;$B121,"",IF(SUM($F121:Y121)&lt;$C121,$C121/$G$112,0))</f>
        <v>0</v>
      </c>
    </row>
    <row r="122" spans="2:26" hidden="1">
      <c r="B122" s="1">
        <f t="shared" si="24"/>
        <v>10</v>
      </c>
      <c r="C122" s="51">
        <v>0</v>
      </c>
      <c r="D122" s="51"/>
      <c r="E122" s="107"/>
      <c r="F122" s="152"/>
      <c r="G122" s="51" t="str">
        <f>IF(G$4&lt;$B122,"",IF(SUM($F122:F122)&lt;$C122,$C122/$G$112,0))</f>
        <v/>
      </c>
      <c r="H122" s="51" t="str">
        <f>IF(H$4&lt;$B122,"",IF(SUM($F122:G122)&lt;$C122,$C122/$G$112,0))</f>
        <v/>
      </c>
      <c r="I122" s="51" t="str">
        <f>IF(I$4&lt;$B122,"",IF(SUM($F122:H122)&lt;$C122,$C122/$G$112,0))</f>
        <v/>
      </c>
      <c r="J122" s="51" t="str">
        <f>IF(J$4&lt;$B122,"",IF(SUM($F122:I122)&lt;$C122,$C122/$G$112,0))</f>
        <v/>
      </c>
      <c r="K122" s="51" t="str">
        <f>IF(K$4&lt;$B122,"",IF(SUM($F122:J122)&lt;$C122,$C122/$G$112,0))</f>
        <v/>
      </c>
      <c r="L122" s="51" t="str">
        <f>IF(L$4&lt;$B122,"",IF(SUM($F122:K122)&lt;$C122,$C122/$G$112,0))</f>
        <v/>
      </c>
      <c r="M122" s="51" t="str">
        <f>IF(M$4&lt;$B122,"",IF(SUM($F122:L122)&lt;$C122,$C122/$G$112,0))</f>
        <v/>
      </c>
      <c r="N122" s="51" t="str">
        <f>IF(N$4&lt;$B122,"",IF(SUM($F122:M122)&lt;$C122,$C122/$G$112,0))</f>
        <v/>
      </c>
      <c r="O122" s="51" t="str">
        <f>IF(O$4&lt;$B122,"",IF(SUM($F122:N122)&lt;$C122,$C122/$G$112,0))</f>
        <v/>
      </c>
      <c r="P122" s="51">
        <f>IF(P$4&lt;$B122,"",IF(SUM($F122:O122)&lt;$C122,$C122/$G$112,0))</f>
        <v>0</v>
      </c>
      <c r="Q122" s="51">
        <f>IF(Q$4&lt;$B122,"",IF(SUM($F122:P122)&lt;$C122,$C122/$G$112,0))</f>
        <v>0</v>
      </c>
      <c r="R122" s="51">
        <f>IF(R$4&lt;$B122,"",IF(SUM($F122:Q122)&lt;$C122,$C122/$G$112,0))</f>
        <v>0</v>
      </c>
      <c r="S122" s="51">
        <f>IF(S$4&lt;$B122,"",IF(SUM($F122:R122)&lt;$C122,$C122/$G$112,0))</f>
        <v>0</v>
      </c>
      <c r="T122" s="51">
        <f>IF(T$4&lt;$B122,"",IF(SUM($F122:S122)&lt;$C122,$C122/$G$112,0))</f>
        <v>0</v>
      </c>
      <c r="U122" s="51">
        <f>IF(U$4&lt;$B122,"",IF(SUM($F122:T122)&lt;$C122,$C122/$G$112,0))</f>
        <v>0</v>
      </c>
      <c r="V122" s="51">
        <f>IF(V$4&lt;$B122,"",IF(SUM($F122:U122)&lt;$C122,$C122/$G$112,0))</f>
        <v>0</v>
      </c>
      <c r="W122" s="51">
        <f>IF(W$4&lt;$B122,"",IF(SUM($F122:V122)&lt;$C122,$C122/$G$112,0))</f>
        <v>0</v>
      </c>
      <c r="X122" s="51">
        <f>IF(X$4&lt;$B122,"",IF(SUM($F122:W122)&lt;$C122,$C122/$G$112,0))</f>
        <v>0</v>
      </c>
      <c r="Y122" s="51">
        <f>IF(Y$4&lt;$B122,"",IF(SUM($F122:X122)&lt;$C122,$C122/$G$112,0))</f>
        <v>0</v>
      </c>
      <c r="Z122" s="51">
        <f>IF(Z$4&lt;$B122,"",IF(SUM($F122:Y122)&lt;$C122,$C122/$G$112,0))</f>
        <v>0</v>
      </c>
    </row>
    <row r="123" spans="2:26" hidden="1">
      <c r="B123" s="1">
        <f t="shared" si="24"/>
        <v>11</v>
      </c>
      <c r="C123" s="51">
        <v>0.32500000000000001</v>
      </c>
      <c r="D123" s="51"/>
      <c r="E123" s="107"/>
      <c r="F123" s="152"/>
      <c r="G123" s="51" t="str">
        <f>IF(G$4&lt;$B123,"",IF(SUM($F123:F123)&lt;$C123,$C123/$G$112,0))</f>
        <v/>
      </c>
      <c r="H123" s="51" t="str">
        <f>IF(H$4&lt;$B123,"",IF(SUM($F123:G123)&lt;$C123,$C123/$G$112,0))</f>
        <v/>
      </c>
      <c r="I123" s="51" t="str">
        <f>IF(I$4&lt;$B123,"",IF(SUM($F123:H123)&lt;$C123,$C123/$G$112,0))</f>
        <v/>
      </c>
      <c r="J123" s="51" t="str">
        <f>IF(J$4&lt;$B123,"",IF(SUM($F123:I123)&lt;$C123,$C123/$G$112,0))</f>
        <v/>
      </c>
      <c r="K123" s="51" t="str">
        <f>IF(K$4&lt;$B123,"",IF(SUM($F123:J123)&lt;$C123,$C123/$G$112,0))</f>
        <v/>
      </c>
      <c r="L123" s="51" t="str">
        <f>IF(L$4&lt;$B123,"",IF(SUM($F123:K123)&lt;$C123,$C123/$G$112,0))</f>
        <v/>
      </c>
      <c r="M123" s="51" t="str">
        <f>IF(M$4&lt;$B123,"",IF(SUM($F123:L123)&lt;$C123,$C123/$G$112,0))</f>
        <v/>
      </c>
      <c r="N123" s="51" t="str">
        <f>IF(N$4&lt;$B123,"",IF(SUM($F123:M123)&lt;$C123,$C123/$G$112,0))</f>
        <v/>
      </c>
      <c r="O123" s="51" t="str">
        <f>IF(O$4&lt;$B123,"",IF(SUM($F123:N123)&lt;$C123,$C123/$G$112,0))</f>
        <v/>
      </c>
      <c r="P123" s="51" t="str">
        <f>IF(P$4&lt;$B123,"",IF(SUM($F123:O123)&lt;$C123,$C123/$G$112,0))</f>
        <v/>
      </c>
      <c r="Q123" s="51">
        <f>IF(Q$4&lt;$B123,"",IF(SUM($F123:P123)&lt;$C123,$C123/$G$112,0))</f>
        <v>6.5000000000000002E-2</v>
      </c>
      <c r="R123" s="51">
        <f>IF(R$4&lt;$B123,"",IF(SUM($F123:Q123)&lt;$C123,$C123/$G$112,0))</f>
        <v>6.5000000000000002E-2</v>
      </c>
      <c r="S123" s="51">
        <f>IF(S$4&lt;$B123,"",IF(SUM($F123:R123)&lt;$C123,$C123/$G$112,0))</f>
        <v>6.5000000000000002E-2</v>
      </c>
      <c r="T123" s="51">
        <f>IF(T$4&lt;$B123,"",IF(SUM($F123:S123)&lt;$C123,$C123/$G$112,0))</f>
        <v>6.5000000000000002E-2</v>
      </c>
      <c r="U123" s="51">
        <f>IF(U$4&lt;$B123,"",IF(SUM($F123:T123)&lt;$C123,$C123/$G$112,0))</f>
        <v>6.5000000000000002E-2</v>
      </c>
      <c r="V123" s="51">
        <f>IF(V$4&lt;$B123,"",IF(SUM($F123:U123)&lt;$C123,$C123/$G$112,0))</f>
        <v>0</v>
      </c>
      <c r="W123" s="51">
        <f>IF(W$4&lt;$B123,"",IF(SUM($F123:V123)&lt;$C123,$C123/$G$112,0))</f>
        <v>0</v>
      </c>
      <c r="X123" s="51">
        <f>IF(X$4&lt;$B123,"",IF(SUM($F123:W123)&lt;$C123,$C123/$G$112,0))</f>
        <v>0</v>
      </c>
      <c r="Y123" s="51">
        <f>IF(Y$4&lt;$B123,"",IF(SUM($F123:X123)&lt;$C123,$C123/$G$112,0))</f>
        <v>0</v>
      </c>
      <c r="Z123" s="51">
        <f>IF(Z$4&lt;$B123,"",IF(SUM($F123:Y123)&lt;$C123,$C123/$G$112,0))</f>
        <v>0</v>
      </c>
    </row>
    <row r="124" spans="2:26" hidden="1">
      <c r="B124" s="1">
        <f t="shared" si="24"/>
        <v>12</v>
      </c>
      <c r="C124" s="51">
        <v>0.32500000000000001</v>
      </c>
      <c r="D124" s="51"/>
      <c r="E124" s="107"/>
      <c r="F124" s="152"/>
      <c r="G124" s="51" t="str">
        <f>IF(G$4&lt;$B124,"",IF(SUM($F124:F124)&lt;$C124,$C124/$G$112,0))</f>
        <v/>
      </c>
      <c r="H124" s="51" t="str">
        <f>IF(H$4&lt;$B124,"",IF(SUM($F124:G124)&lt;$C124,$C124/$G$112,0))</f>
        <v/>
      </c>
      <c r="I124" s="51" t="str">
        <f>IF(I$4&lt;$B124,"",IF(SUM($F124:H124)&lt;$C124,$C124/$G$112,0))</f>
        <v/>
      </c>
      <c r="J124" s="51" t="str">
        <f>IF(J$4&lt;$B124,"",IF(SUM($F124:I124)&lt;$C124,$C124/$G$112,0))</f>
        <v/>
      </c>
      <c r="K124" s="51" t="str">
        <f>IF(K$4&lt;$B124,"",IF(SUM($F124:J124)&lt;$C124,$C124/$G$112,0))</f>
        <v/>
      </c>
      <c r="L124" s="51" t="str">
        <f>IF(L$4&lt;$B124,"",IF(SUM($F124:K124)&lt;$C124,$C124/$G$112,0))</f>
        <v/>
      </c>
      <c r="M124" s="51" t="str">
        <f>IF(M$4&lt;$B124,"",IF(SUM($F124:L124)&lt;$C124,$C124/$G$112,0))</f>
        <v/>
      </c>
      <c r="N124" s="51" t="str">
        <f>IF(N$4&lt;$B124,"",IF(SUM($F124:M124)&lt;$C124,$C124/$G$112,0))</f>
        <v/>
      </c>
      <c r="O124" s="51" t="str">
        <f>IF(O$4&lt;$B124,"",IF(SUM($F124:N124)&lt;$C124,$C124/$G$112,0))</f>
        <v/>
      </c>
      <c r="P124" s="51" t="str">
        <f>IF(P$4&lt;$B124,"",IF(SUM($F124:O124)&lt;$C124,$C124/$G$112,0))</f>
        <v/>
      </c>
      <c r="Q124" s="51" t="str">
        <f>IF(Q$4&lt;$B124,"",IF(SUM($F124:P124)&lt;$C124,$C124/$G$112,0))</f>
        <v/>
      </c>
      <c r="R124" s="51">
        <f>IF(R$4&lt;$B124,"",IF(SUM($F124:Q124)&lt;$C124,$C124/$G$112,0))</f>
        <v>6.5000000000000002E-2</v>
      </c>
      <c r="S124" s="51">
        <f>IF(S$4&lt;$B124,"",IF(SUM($F124:R124)&lt;$C124,$C124/$G$112,0))</f>
        <v>6.5000000000000002E-2</v>
      </c>
      <c r="T124" s="51">
        <f>IF(T$4&lt;$B124,"",IF(SUM($F124:S124)&lt;$C124,$C124/$G$112,0))</f>
        <v>6.5000000000000002E-2</v>
      </c>
      <c r="U124" s="51">
        <f>IF(U$4&lt;$B124,"",IF(SUM($F124:T124)&lt;$C124,$C124/$G$112,0))</f>
        <v>6.5000000000000002E-2</v>
      </c>
      <c r="V124" s="51">
        <f>IF(V$4&lt;$B124,"",IF(SUM($F124:U124)&lt;$C124,$C124/$G$112,0))</f>
        <v>6.5000000000000002E-2</v>
      </c>
      <c r="W124" s="51">
        <f>IF(W$4&lt;$B124,"",IF(SUM($F124:V124)&lt;$C124,$C124/$G$112,0))</f>
        <v>0</v>
      </c>
      <c r="X124" s="51">
        <f>IF(X$4&lt;$B124,"",IF(SUM($F124:W124)&lt;$C124,$C124/$G$112,0))</f>
        <v>0</v>
      </c>
      <c r="Y124" s="51">
        <f>IF(Y$4&lt;$B124,"",IF(SUM($F124:X124)&lt;$C124,$C124/$G$112,0))</f>
        <v>0</v>
      </c>
      <c r="Z124" s="51">
        <f>IF(Z$4&lt;$B124,"",IF(SUM($F124:Y124)&lt;$C124,$C124/$G$112,0))</f>
        <v>0</v>
      </c>
    </row>
    <row r="125" spans="2:26" hidden="1">
      <c r="B125" s="1">
        <f t="shared" si="24"/>
        <v>13</v>
      </c>
      <c r="C125" s="51">
        <v>0.32500000000000001</v>
      </c>
      <c r="D125" s="51"/>
      <c r="E125" s="107"/>
      <c r="F125" s="152"/>
      <c r="G125" s="51" t="str">
        <f>IF(G$4&lt;$B125,"",IF(SUM($F125:F125)&lt;$C125,$C125/$G$112,0))</f>
        <v/>
      </c>
      <c r="H125" s="51" t="str">
        <f>IF(H$4&lt;$B125,"",IF(SUM($F125:G125)&lt;$C125,$C125/$G$112,0))</f>
        <v/>
      </c>
      <c r="I125" s="51" t="str">
        <f>IF(I$4&lt;$B125,"",IF(SUM($F125:H125)&lt;$C125,$C125/$G$112,0))</f>
        <v/>
      </c>
      <c r="J125" s="51" t="str">
        <f>IF(J$4&lt;$B125,"",IF(SUM($F125:I125)&lt;$C125,$C125/$G$112,0))</f>
        <v/>
      </c>
      <c r="K125" s="51" t="str">
        <f>IF(K$4&lt;$B125,"",IF(SUM($F125:J125)&lt;$C125,$C125/$G$112,0))</f>
        <v/>
      </c>
      <c r="L125" s="51" t="str">
        <f>IF(L$4&lt;$B125,"",IF(SUM($F125:K125)&lt;$C125,$C125/$G$112,0))</f>
        <v/>
      </c>
      <c r="M125" s="51" t="str">
        <f>IF(M$4&lt;$B125,"",IF(SUM($F125:L125)&lt;$C125,$C125/$G$112,0))</f>
        <v/>
      </c>
      <c r="N125" s="51" t="str">
        <f>IF(N$4&lt;$B125,"",IF(SUM($F125:M125)&lt;$C125,$C125/$G$112,0))</f>
        <v/>
      </c>
      <c r="O125" s="51" t="str">
        <f>IF(O$4&lt;$B125,"",IF(SUM($F125:N125)&lt;$C125,$C125/$G$112,0))</f>
        <v/>
      </c>
      <c r="P125" s="51" t="str">
        <f>IF(P$4&lt;$B125,"",IF(SUM($F125:O125)&lt;$C125,$C125/$G$112,0))</f>
        <v/>
      </c>
      <c r="Q125" s="51" t="str">
        <f>IF(Q$4&lt;$B125,"",IF(SUM($F125:P125)&lt;$C125,$C125/$G$112,0))</f>
        <v/>
      </c>
      <c r="R125" s="51" t="str">
        <f>IF(R$4&lt;$B125,"",IF(SUM($F125:Q125)&lt;$C125,$C125/$G$112,0))</f>
        <v/>
      </c>
      <c r="S125" s="51">
        <f>IF(S$4&lt;$B125,"",IF(SUM($F125:R125)&lt;$C125,$C125/$G$112,0))</f>
        <v>6.5000000000000002E-2</v>
      </c>
      <c r="T125" s="51">
        <f>IF(T$4&lt;$B125,"",IF(SUM($F125:S125)&lt;$C125,$C125/$G$112,0))</f>
        <v>6.5000000000000002E-2</v>
      </c>
      <c r="U125" s="51">
        <f>IF(U$4&lt;$B125,"",IF(SUM($F125:T125)&lt;$C125,$C125/$G$112,0))</f>
        <v>6.5000000000000002E-2</v>
      </c>
      <c r="V125" s="51">
        <f>IF(V$4&lt;$B125,"",IF(SUM($F125:U125)&lt;$C125,$C125/$G$112,0))</f>
        <v>6.5000000000000002E-2</v>
      </c>
      <c r="W125" s="51">
        <f>IF(W$4&lt;$B125,"",IF(SUM($F125:V125)&lt;$C125,$C125/$G$112,0))</f>
        <v>6.5000000000000002E-2</v>
      </c>
      <c r="X125" s="51">
        <f>IF(X$4&lt;$B125,"",IF(SUM($F125:W125)&lt;$C125,$C125/$G$112,0))</f>
        <v>0</v>
      </c>
      <c r="Y125" s="51">
        <f>IF(Y$4&lt;$B125,"",IF(SUM($F125:X125)&lt;$C125,$C125/$G$112,0))</f>
        <v>0</v>
      </c>
      <c r="Z125" s="51">
        <f>IF(Z$4&lt;$B125,"",IF(SUM($F125:Y125)&lt;$C125,$C125/$G$112,0))</f>
        <v>0</v>
      </c>
    </row>
    <row r="126" spans="2:26" hidden="1">
      <c r="B126" s="1">
        <f t="shared" si="24"/>
        <v>14</v>
      </c>
      <c r="C126" s="51">
        <v>0.32500000000000001</v>
      </c>
      <c r="D126" s="51"/>
      <c r="E126" s="107"/>
      <c r="F126" s="152"/>
      <c r="G126" s="51" t="str">
        <f>IF(G$4&lt;$B126,"",IF(SUM($F126:F126)&lt;$C126,$C126/$G$112,0))</f>
        <v/>
      </c>
      <c r="H126" s="51" t="str">
        <f>IF(H$4&lt;$B126,"",IF(SUM($F126:G126)&lt;$C126,$C126/$G$112,0))</f>
        <v/>
      </c>
      <c r="I126" s="51" t="str">
        <f>IF(I$4&lt;$B126,"",IF(SUM($F126:H126)&lt;$C126,$C126/$G$112,0))</f>
        <v/>
      </c>
      <c r="J126" s="51" t="str">
        <f>IF(J$4&lt;$B126,"",IF(SUM($F126:I126)&lt;$C126,$C126/$G$112,0))</f>
        <v/>
      </c>
      <c r="K126" s="51" t="str">
        <f>IF(K$4&lt;$B126,"",IF(SUM($F126:J126)&lt;$C126,$C126/$G$112,0))</f>
        <v/>
      </c>
      <c r="L126" s="51" t="str">
        <f>IF(L$4&lt;$B126,"",IF(SUM($F126:K126)&lt;$C126,$C126/$G$112,0))</f>
        <v/>
      </c>
      <c r="M126" s="51" t="str">
        <f>IF(M$4&lt;$B126,"",IF(SUM($F126:L126)&lt;$C126,$C126/$G$112,0))</f>
        <v/>
      </c>
      <c r="N126" s="51" t="str">
        <f>IF(N$4&lt;$B126,"",IF(SUM($F126:M126)&lt;$C126,$C126/$G$112,0))</f>
        <v/>
      </c>
      <c r="O126" s="51" t="str">
        <f>IF(O$4&lt;$B126,"",IF(SUM($F126:N126)&lt;$C126,$C126/$G$112,0))</f>
        <v/>
      </c>
      <c r="P126" s="51" t="str">
        <f>IF(P$4&lt;$B126,"",IF(SUM($F126:O126)&lt;$C126,$C126/$G$112,0))</f>
        <v/>
      </c>
      <c r="Q126" s="51" t="str">
        <f>IF(Q$4&lt;$B126,"",IF(SUM($F126:P126)&lt;$C126,$C126/$G$112,0))</f>
        <v/>
      </c>
      <c r="R126" s="51" t="str">
        <f>IF(R$4&lt;$B126,"",IF(SUM($F126:Q126)&lt;$C126,$C126/$G$112,0))</f>
        <v/>
      </c>
      <c r="S126" s="51" t="str">
        <f>IF(S$4&lt;$B126,"",IF(SUM($F126:R126)&lt;$C126,$C126/$G$112,0))</f>
        <v/>
      </c>
      <c r="T126" s="51">
        <f>IF(T$4&lt;$B126,"",IF(SUM($F126:S126)&lt;$C126,$C126/$G$112,0))</f>
        <v>6.5000000000000002E-2</v>
      </c>
      <c r="U126" s="51">
        <f>IF(U$4&lt;$B126,"",IF(SUM($F126:T126)&lt;$C126,$C126/$G$112,0))</f>
        <v>6.5000000000000002E-2</v>
      </c>
      <c r="V126" s="51">
        <f>IF(V$4&lt;$B126,"",IF(SUM($F126:U126)&lt;$C126,$C126/$G$112,0))</f>
        <v>6.5000000000000002E-2</v>
      </c>
      <c r="W126" s="51">
        <f>IF(W$4&lt;$B126,"",IF(SUM($F126:V126)&lt;$C126,$C126/$G$112,0))</f>
        <v>6.5000000000000002E-2</v>
      </c>
      <c r="X126" s="51">
        <f>IF(X$4&lt;$B126,"",IF(SUM($F126:W126)&lt;$C126,$C126/$G$112,0))</f>
        <v>6.5000000000000002E-2</v>
      </c>
      <c r="Y126" s="51">
        <f>IF(Y$4&lt;$B126,"",IF(SUM($F126:X126)&lt;$C126,$C126/$G$112,0))</f>
        <v>0</v>
      </c>
      <c r="Z126" s="51">
        <f>IF(Z$4&lt;$B126,"",IF(SUM($F126:Y126)&lt;$C126,$C126/$G$112,0))</f>
        <v>0</v>
      </c>
    </row>
    <row r="127" spans="2:26" hidden="1">
      <c r="B127" s="1">
        <f t="shared" si="24"/>
        <v>15</v>
      </c>
      <c r="C127" s="51">
        <v>0.32500000000000001</v>
      </c>
      <c r="D127" s="51"/>
      <c r="E127" s="107"/>
      <c r="F127" s="152"/>
      <c r="G127" s="51" t="str">
        <f>IF(G$4&lt;$B127,"",IF(SUM($F127:F127)&lt;$C127,$C127/$G$112,0))</f>
        <v/>
      </c>
      <c r="H127" s="51" t="str">
        <f>IF(H$4&lt;$B127,"",IF(SUM($F127:G127)&lt;$C127,$C127/$G$112,0))</f>
        <v/>
      </c>
      <c r="I127" s="51" t="str">
        <f>IF(I$4&lt;$B127,"",IF(SUM($F127:H127)&lt;$C127,$C127/$G$112,0))</f>
        <v/>
      </c>
      <c r="J127" s="51" t="str">
        <f>IF(J$4&lt;$B127,"",IF(SUM($F127:I127)&lt;$C127,$C127/$G$112,0))</f>
        <v/>
      </c>
      <c r="K127" s="51" t="str">
        <f>IF(K$4&lt;$B127,"",IF(SUM($F127:J127)&lt;$C127,$C127/$G$112,0))</f>
        <v/>
      </c>
      <c r="L127" s="51" t="str">
        <f>IF(L$4&lt;$B127,"",IF(SUM($F127:K127)&lt;$C127,$C127/$G$112,0))</f>
        <v/>
      </c>
      <c r="M127" s="51" t="str">
        <f>IF(M$4&lt;$B127,"",IF(SUM($F127:L127)&lt;$C127,$C127/$G$112,0))</f>
        <v/>
      </c>
      <c r="N127" s="51" t="str">
        <f>IF(N$4&lt;$B127,"",IF(SUM($F127:M127)&lt;$C127,$C127/$G$112,0))</f>
        <v/>
      </c>
      <c r="O127" s="51" t="str">
        <f>IF(O$4&lt;$B127,"",IF(SUM($F127:N127)&lt;$C127,$C127/$G$112,0))</f>
        <v/>
      </c>
      <c r="P127" s="51" t="str">
        <f>IF(P$4&lt;$B127,"",IF(SUM($F127:O127)&lt;$C127,$C127/$G$112,0))</f>
        <v/>
      </c>
      <c r="Q127" s="51" t="str">
        <f>IF(Q$4&lt;$B127,"",IF(SUM($F127:P127)&lt;$C127,$C127/$G$112,0))</f>
        <v/>
      </c>
      <c r="R127" s="51" t="str">
        <f>IF(R$4&lt;$B127,"",IF(SUM($F127:Q127)&lt;$C127,$C127/$G$112,0))</f>
        <v/>
      </c>
      <c r="S127" s="51" t="str">
        <f>IF(S$4&lt;$B127,"",IF(SUM($F127:R127)&lt;$C127,$C127/$G$112,0))</f>
        <v/>
      </c>
      <c r="T127" s="51" t="str">
        <f>IF(T$4&lt;$B127,"",IF(SUM($F127:S127)&lt;$C127,$C127/$G$112,0))</f>
        <v/>
      </c>
      <c r="U127" s="51">
        <f>IF(U$4&lt;$B127,"",IF(SUM($F127:T127)&lt;$C127,$C127/$G$112,0))</f>
        <v>6.5000000000000002E-2</v>
      </c>
      <c r="V127" s="51">
        <f>IF(V$4&lt;$B127,"",IF(SUM($F127:U127)&lt;$C127,$C127/$G$112,0))</f>
        <v>6.5000000000000002E-2</v>
      </c>
      <c r="W127" s="51">
        <f>IF(W$4&lt;$B127,"",IF(SUM($F127:V127)&lt;$C127,$C127/$G$112,0))</f>
        <v>6.5000000000000002E-2</v>
      </c>
      <c r="X127" s="51">
        <f>IF(X$4&lt;$B127,"",IF(SUM($F127:W127)&lt;$C127,$C127/$G$112,0))</f>
        <v>6.5000000000000002E-2</v>
      </c>
      <c r="Y127" s="51">
        <f>IF(Y$4&lt;$B127,"",IF(SUM($F127:X127)&lt;$C127,$C127/$G$112,0))</f>
        <v>6.5000000000000002E-2</v>
      </c>
      <c r="Z127" s="51">
        <f>IF(Z$4&lt;$B127,"",IF(SUM($F127:Y127)&lt;$C127,$C127/$G$112,0))</f>
        <v>0</v>
      </c>
    </row>
    <row r="128" spans="2:26" hidden="1">
      <c r="B128" s="1">
        <f t="shared" si="24"/>
        <v>16</v>
      </c>
      <c r="C128" s="51">
        <v>0.32500000000000001</v>
      </c>
      <c r="D128" s="51"/>
      <c r="E128" s="107"/>
      <c r="F128" s="152"/>
      <c r="G128" s="51" t="str">
        <f>IF(G$4&lt;$B128,"",IF(SUM($F128:F128)&lt;$C128,$C128/$G$112,0))</f>
        <v/>
      </c>
      <c r="H128" s="51" t="str">
        <f>IF(H$4&lt;$B128,"",IF(SUM($F128:G128)&lt;$C128,$C128/$G$112,0))</f>
        <v/>
      </c>
      <c r="I128" s="51" t="str">
        <f>IF(I$4&lt;$B128,"",IF(SUM($F128:H128)&lt;$C128,$C128/$G$112,0))</f>
        <v/>
      </c>
      <c r="J128" s="51" t="str">
        <f>IF(J$4&lt;$B128,"",IF(SUM($F128:I128)&lt;$C128,$C128/$G$112,0))</f>
        <v/>
      </c>
      <c r="K128" s="51" t="str">
        <f>IF(K$4&lt;$B128,"",IF(SUM($F128:J128)&lt;$C128,$C128/$G$112,0))</f>
        <v/>
      </c>
      <c r="L128" s="51" t="str">
        <f>IF(L$4&lt;$B128,"",IF(SUM($F128:K128)&lt;$C128,$C128/$G$112,0))</f>
        <v/>
      </c>
      <c r="M128" s="51" t="str">
        <f>IF(M$4&lt;$B128,"",IF(SUM($F128:L128)&lt;$C128,$C128/$G$112,0))</f>
        <v/>
      </c>
      <c r="N128" s="51" t="str">
        <f>IF(N$4&lt;$B128,"",IF(SUM($F128:M128)&lt;$C128,$C128/$G$112,0))</f>
        <v/>
      </c>
      <c r="O128" s="51" t="str">
        <f>IF(O$4&lt;$B128,"",IF(SUM($F128:N128)&lt;$C128,$C128/$G$112,0))</f>
        <v/>
      </c>
      <c r="P128" s="51" t="str">
        <f>IF(P$4&lt;$B128,"",IF(SUM($F128:O128)&lt;$C128,$C128/$G$112,0))</f>
        <v/>
      </c>
      <c r="Q128" s="51" t="str">
        <f>IF(Q$4&lt;$B128,"",IF(SUM($F128:P128)&lt;$C128,$C128/$G$112,0))</f>
        <v/>
      </c>
      <c r="R128" s="51" t="str">
        <f>IF(R$4&lt;$B128,"",IF(SUM($F128:Q128)&lt;$C128,$C128/$G$112,0))</f>
        <v/>
      </c>
      <c r="S128" s="51" t="str">
        <f>IF(S$4&lt;$B128,"",IF(SUM($F128:R128)&lt;$C128,$C128/$G$112,0))</f>
        <v/>
      </c>
      <c r="T128" s="51" t="str">
        <f>IF(T$4&lt;$B128,"",IF(SUM($F128:S128)&lt;$C128,$C128/$G$112,0))</f>
        <v/>
      </c>
      <c r="U128" s="51" t="str">
        <f>IF(U$4&lt;$B128,"",IF(SUM($F128:T128)&lt;$C128,$C128/$G$112,0))</f>
        <v/>
      </c>
      <c r="V128" s="51">
        <f>IF(V$4&lt;$B128,"",IF(SUM($F128:U128)&lt;$C128,$C128/$G$112,0))</f>
        <v>6.5000000000000002E-2</v>
      </c>
      <c r="W128" s="51">
        <f>IF(W$4&lt;$B128,"",IF(SUM($F128:V128)&lt;$C128,$C128/$G$112,0))</f>
        <v>6.5000000000000002E-2</v>
      </c>
      <c r="X128" s="51">
        <f>IF(X$4&lt;$B128,"",IF(SUM($F128:W128)&lt;$C128,$C128/$G$112,0))</f>
        <v>6.5000000000000002E-2</v>
      </c>
      <c r="Y128" s="51">
        <f>IF(Y$4&lt;$B128,"",IF(SUM($F128:X128)&lt;$C128,$C128/$G$112,0))</f>
        <v>6.5000000000000002E-2</v>
      </c>
      <c r="Z128" s="51">
        <f>IF(Z$4&lt;$B128,"",IF(SUM($F128:Y128)&lt;$C128,$C128/$G$112,0))</f>
        <v>6.5000000000000002E-2</v>
      </c>
    </row>
    <row r="129" spans="1:26" hidden="1">
      <c r="B129" s="1">
        <f t="shared" si="24"/>
        <v>17</v>
      </c>
      <c r="C129" s="51">
        <v>0.32500000000000001</v>
      </c>
      <c r="D129" s="51"/>
      <c r="E129" s="107"/>
      <c r="F129" s="152"/>
      <c r="G129" s="51" t="str">
        <f>IF(G$4&lt;$B129,"",IF(SUM($F129:F129)&lt;$C129,$C129/$G$112,0))</f>
        <v/>
      </c>
      <c r="H129" s="51" t="str">
        <f>IF(H$4&lt;$B129,"",IF(SUM($F129:G129)&lt;$C129,$C129/$G$112,0))</f>
        <v/>
      </c>
      <c r="I129" s="51" t="str">
        <f>IF(I$4&lt;$B129,"",IF(SUM($F129:H129)&lt;$C129,$C129/$G$112,0))</f>
        <v/>
      </c>
      <c r="J129" s="51" t="str">
        <f>IF(J$4&lt;$B129,"",IF(SUM($F129:I129)&lt;$C129,$C129/$G$112,0))</f>
        <v/>
      </c>
      <c r="K129" s="51" t="str">
        <f>IF(K$4&lt;$B129,"",IF(SUM($F129:J129)&lt;$C129,$C129/$G$112,0))</f>
        <v/>
      </c>
      <c r="L129" s="51" t="str">
        <f>IF(L$4&lt;$B129,"",IF(SUM($F129:K129)&lt;$C129,$C129/$G$112,0))</f>
        <v/>
      </c>
      <c r="M129" s="51" t="str">
        <f>IF(M$4&lt;$B129,"",IF(SUM($F129:L129)&lt;$C129,$C129/$G$112,0))</f>
        <v/>
      </c>
      <c r="N129" s="51" t="str">
        <f>IF(N$4&lt;$B129,"",IF(SUM($F129:M129)&lt;$C129,$C129/$G$112,0))</f>
        <v/>
      </c>
      <c r="O129" s="51" t="str">
        <f>IF(O$4&lt;$B129,"",IF(SUM($F129:N129)&lt;$C129,$C129/$G$112,0))</f>
        <v/>
      </c>
      <c r="P129" s="51" t="str">
        <f>IF(P$4&lt;$B129,"",IF(SUM($F129:O129)&lt;$C129,$C129/$G$112,0))</f>
        <v/>
      </c>
      <c r="Q129" s="51" t="str">
        <f>IF(Q$4&lt;$B129,"",IF(SUM($F129:P129)&lt;$C129,$C129/$G$112,0))</f>
        <v/>
      </c>
      <c r="R129" s="51" t="str">
        <f>IF(R$4&lt;$B129,"",IF(SUM($F129:Q129)&lt;$C129,$C129/$G$112,0))</f>
        <v/>
      </c>
      <c r="S129" s="51" t="str">
        <f>IF(S$4&lt;$B129,"",IF(SUM($F129:R129)&lt;$C129,$C129/$G$112,0))</f>
        <v/>
      </c>
      <c r="T129" s="51" t="str">
        <f>IF(T$4&lt;$B129,"",IF(SUM($F129:S129)&lt;$C129,$C129/$G$112,0))</f>
        <v/>
      </c>
      <c r="U129" s="51" t="str">
        <f>IF(U$4&lt;$B129,"",IF(SUM($F129:T129)&lt;$C129,$C129/$G$112,0))</f>
        <v/>
      </c>
      <c r="V129" s="51" t="str">
        <f>IF(V$4&lt;$B129,"",IF(SUM($F129:U129)&lt;$C129,$C129/$G$112,0))</f>
        <v/>
      </c>
      <c r="W129" s="51">
        <f>IF(W$4&lt;$B129,"",IF(SUM($F129:V129)&lt;$C129,$C129/$G$112,0))</f>
        <v>6.5000000000000002E-2</v>
      </c>
      <c r="X129" s="51">
        <f>IF(X$4&lt;$B129,"",IF(SUM($F129:W129)&lt;$C129,$C129/$G$112,0))</f>
        <v>6.5000000000000002E-2</v>
      </c>
      <c r="Y129" s="51">
        <f>IF(Y$4&lt;$B129,"",IF(SUM($F129:X129)&lt;$C129,$C129/$G$112,0))</f>
        <v>6.5000000000000002E-2</v>
      </c>
      <c r="Z129" s="51">
        <f>IF(Z$4&lt;$B129,"",IF(SUM($F129:Y129)&lt;$C129,$C129/$G$112,0))</f>
        <v>6.5000000000000002E-2</v>
      </c>
    </row>
    <row r="130" spans="1:26" hidden="1">
      <c r="B130" s="1">
        <f t="shared" si="24"/>
        <v>18</v>
      </c>
      <c r="C130" s="51">
        <v>0.32500000000000001</v>
      </c>
      <c r="D130" s="51"/>
      <c r="E130" s="107"/>
      <c r="F130" s="152"/>
      <c r="G130" s="51" t="str">
        <f>IF(G$4&lt;$B130,"",IF(SUM($F130:F130)&lt;$C130,$C130/$G$112,0))</f>
        <v/>
      </c>
      <c r="H130" s="51" t="str">
        <f>IF(H$4&lt;$B130,"",IF(SUM($F130:G130)&lt;$C130,$C130/$G$112,0))</f>
        <v/>
      </c>
      <c r="I130" s="51" t="str">
        <f>IF(I$4&lt;$B130,"",IF(SUM($F130:H130)&lt;$C130,$C130/$G$112,0))</f>
        <v/>
      </c>
      <c r="J130" s="51" t="str">
        <f>IF(J$4&lt;$B130,"",IF(SUM($F130:I130)&lt;$C130,$C130/$G$112,0))</f>
        <v/>
      </c>
      <c r="K130" s="51" t="str">
        <f>IF(K$4&lt;$B130,"",IF(SUM($F130:J130)&lt;$C130,$C130/$G$112,0))</f>
        <v/>
      </c>
      <c r="L130" s="51" t="str">
        <f>IF(L$4&lt;$B130,"",IF(SUM($F130:K130)&lt;$C130,$C130/$G$112,0))</f>
        <v/>
      </c>
      <c r="M130" s="51" t="str">
        <f>IF(M$4&lt;$B130,"",IF(SUM($F130:L130)&lt;$C130,$C130/$G$112,0))</f>
        <v/>
      </c>
      <c r="N130" s="51" t="str">
        <f>IF(N$4&lt;$B130,"",IF(SUM($F130:M130)&lt;$C130,$C130/$G$112,0))</f>
        <v/>
      </c>
      <c r="O130" s="51" t="str">
        <f>IF(O$4&lt;$B130,"",IF(SUM($F130:N130)&lt;$C130,$C130/$G$112,0))</f>
        <v/>
      </c>
      <c r="P130" s="51" t="str">
        <f>IF(P$4&lt;$B130,"",IF(SUM($F130:O130)&lt;$C130,$C130/$G$112,0))</f>
        <v/>
      </c>
      <c r="Q130" s="51" t="str">
        <f>IF(Q$4&lt;$B130,"",IF(SUM($F130:P130)&lt;$C130,$C130/$G$112,0))</f>
        <v/>
      </c>
      <c r="R130" s="51" t="str">
        <f>IF(R$4&lt;$B130,"",IF(SUM($F130:Q130)&lt;$C130,$C130/$G$112,0))</f>
        <v/>
      </c>
      <c r="S130" s="51" t="str">
        <f>IF(S$4&lt;$B130,"",IF(SUM($F130:R130)&lt;$C130,$C130/$G$112,0))</f>
        <v/>
      </c>
      <c r="T130" s="51" t="str">
        <f>IF(T$4&lt;$B130,"",IF(SUM($F130:S130)&lt;$C130,$C130/$G$112,0))</f>
        <v/>
      </c>
      <c r="U130" s="51" t="str">
        <f>IF(U$4&lt;$B130,"",IF(SUM($F130:T130)&lt;$C130,$C130/$G$112,0))</f>
        <v/>
      </c>
      <c r="V130" s="51" t="str">
        <f>IF(V$4&lt;$B130,"",IF(SUM($F130:U130)&lt;$C130,$C130/$G$112,0))</f>
        <v/>
      </c>
      <c r="W130" s="51" t="str">
        <f>IF(W$4&lt;$B130,"",IF(SUM($F130:V130)&lt;$C130,$C130/$G$112,0))</f>
        <v/>
      </c>
      <c r="X130" s="51">
        <f>IF(X$4&lt;$B130,"",IF(SUM($F130:W130)&lt;$C130,$C130/$G$112,0))</f>
        <v>6.5000000000000002E-2</v>
      </c>
      <c r="Y130" s="51">
        <f>IF(Y$4&lt;$B130,"",IF(SUM($F130:X130)&lt;$C130,$C130/$G$112,0))</f>
        <v>6.5000000000000002E-2</v>
      </c>
      <c r="Z130" s="51">
        <f>IF(Z$4&lt;$B130,"",IF(SUM($F130:Y130)&lt;$C130,$C130/$G$112,0))</f>
        <v>6.5000000000000002E-2</v>
      </c>
    </row>
    <row r="131" spans="1:26" hidden="1">
      <c r="B131" s="1">
        <f t="shared" si="24"/>
        <v>19</v>
      </c>
      <c r="C131" s="51">
        <v>0.32500000000000001</v>
      </c>
      <c r="D131" s="51"/>
      <c r="E131" s="107"/>
      <c r="F131" s="152"/>
      <c r="G131" s="51" t="str">
        <f>IF(G$4&lt;$B131,"",IF(SUM($F131:F131)&lt;$C131,$C131/$G$112,0))</f>
        <v/>
      </c>
      <c r="H131" s="51" t="str">
        <f>IF(H$4&lt;$B131,"",IF(SUM($F131:G131)&lt;$C131,$C131/$G$112,0))</f>
        <v/>
      </c>
      <c r="I131" s="51" t="str">
        <f>IF(I$4&lt;$B131,"",IF(SUM($F131:H131)&lt;$C131,$C131/$G$112,0))</f>
        <v/>
      </c>
      <c r="J131" s="51" t="str">
        <f>IF(J$4&lt;$B131,"",IF(SUM($F131:I131)&lt;$C131,$C131/$G$112,0))</f>
        <v/>
      </c>
      <c r="K131" s="51" t="str">
        <f>IF(K$4&lt;$B131,"",IF(SUM($F131:J131)&lt;$C131,$C131/$G$112,0))</f>
        <v/>
      </c>
      <c r="L131" s="51" t="str">
        <f>IF(L$4&lt;$B131,"",IF(SUM($F131:K131)&lt;$C131,$C131/$G$112,0))</f>
        <v/>
      </c>
      <c r="M131" s="51" t="str">
        <f>IF(M$4&lt;$B131,"",IF(SUM($F131:L131)&lt;$C131,$C131/$G$112,0))</f>
        <v/>
      </c>
      <c r="N131" s="51" t="str">
        <f>IF(N$4&lt;$B131,"",IF(SUM($F131:M131)&lt;$C131,$C131/$G$112,0))</f>
        <v/>
      </c>
      <c r="O131" s="51" t="str">
        <f>IF(O$4&lt;$B131,"",IF(SUM($F131:N131)&lt;$C131,$C131/$G$112,0))</f>
        <v/>
      </c>
      <c r="P131" s="51" t="str">
        <f>IF(P$4&lt;$B131,"",IF(SUM($F131:O131)&lt;$C131,$C131/$G$112,0))</f>
        <v/>
      </c>
      <c r="Q131" s="51" t="str">
        <f>IF(Q$4&lt;$B131,"",IF(SUM($F131:P131)&lt;$C131,$C131/$G$112,0))</f>
        <v/>
      </c>
      <c r="R131" s="51" t="str">
        <f>IF(R$4&lt;$B131,"",IF(SUM($F131:Q131)&lt;$C131,$C131/$G$112,0))</f>
        <v/>
      </c>
      <c r="S131" s="51" t="str">
        <f>IF(S$4&lt;$B131,"",IF(SUM($F131:R131)&lt;$C131,$C131/$G$112,0))</f>
        <v/>
      </c>
      <c r="T131" s="51" t="str">
        <f>IF(T$4&lt;$B131,"",IF(SUM($F131:S131)&lt;$C131,$C131/$G$112,0))</f>
        <v/>
      </c>
      <c r="U131" s="51" t="str">
        <f>IF(U$4&lt;$B131,"",IF(SUM($F131:T131)&lt;$C131,$C131/$G$112,0))</f>
        <v/>
      </c>
      <c r="V131" s="51" t="str">
        <f>IF(V$4&lt;$B131,"",IF(SUM($F131:U131)&lt;$C131,$C131/$G$112,0))</f>
        <v/>
      </c>
      <c r="W131" s="51" t="str">
        <f>IF(W$4&lt;$B131,"",IF(SUM($F131:V131)&lt;$C131,$C131/$G$112,0))</f>
        <v/>
      </c>
      <c r="X131" s="51" t="str">
        <f>IF(X$4&lt;$B131,"",IF(SUM($F131:W131)&lt;$C131,$C131/$G$112,0))</f>
        <v/>
      </c>
      <c r="Y131" s="51">
        <f>IF(Y$4&lt;$B131,"",IF(SUM($F131:X131)&lt;$C131,$C131/$G$112,0))</f>
        <v>6.5000000000000002E-2</v>
      </c>
      <c r="Z131" s="51">
        <f>IF(Z$4&lt;$B131,"",IF(SUM($F131:Y131)&lt;$C131,$C131/$G$112,0))</f>
        <v>6.5000000000000002E-2</v>
      </c>
    </row>
    <row r="132" spans="1:26">
      <c r="B132" s="1">
        <f t="shared" si="24"/>
        <v>20</v>
      </c>
      <c r="C132" s="51">
        <v>0.32500000000000001</v>
      </c>
      <c r="D132" s="51"/>
      <c r="E132" s="107"/>
      <c r="F132" s="152"/>
      <c r="G132" s="51" t="str">
        <f>IF(G$4&lt;$B132,"",IF(SUM($F132:F132)&lt;$C132,$C132/$G$112,0))</f>
        <v/>
      </c>
      <c r="H132" s="51" t="str">
        <f>IF(H$4&lt;$B132,"",IF(SUM($F132:G132)&lt;$C132,$C132/$G$112,0))</f>
        <v/>
      </c>
      <c r="I132" s="51" t="str">
        <f>IF(I$4&lt;$B132,"",IF(SUM($F132:H132)&lt;$C132,$C132/$G$112,0))</f>
        <v/>
      </c>
      <c r="J132" s="51" t="str">
        <f>IF(J$4&lt;$B132,"",IF(SUM($F132:I132)&lt;$C132,$C132/$G$112,0))</f>
        <v/>
      </c>
      <c r="K132" s="51" t="str">
        <f>IF(K$4&lt;$B132,"",IF(SUM($F132:J132)&lt;$C132,$C132/$G$112,0))</f>
        <v/>
      </c>
      <c r="L132" s="51" t="str">
        <f>IF(L$4&lt;$B132,"",IF(SUM($F132:K132)&lt;$C132,$C132/$G$112,0))</f>
        <v/>
      </c>
      <c r="M132" s="51" t="str">
        <f>IF(M$4&lt;$B132,"",IF(SUM($F132:L132)&lt;$C132,$C132/$G$112,0))</f>
        <v/>
      </c>
      <c r="N132" s="51" t="str">
        <f>IF(N$4&lt;$B132,"",IF(SUM($F132:M132)&lt;$C132,$C132/$G$112,0))</f>
        <v/>
      </c>
      <c r="O132" s="51" t="str">
        <f>IF(O$4&lt;$B132,"",IF(SUM($F132:N132)&lt;$C132,$C132/$G$112,0))</f>
        <v/>
      </c>
      <c r="P132" s="51" t="str">
        <f>IF(P$4&lt;$B132,"",IF(SUM($F132:O132)&lt;$C132,$C132/$G$112,0))</f>
        <v/>
      </c>
      <c r="Q132" s="51" t="str">
        <f>IF(Q$4&lt;$B132,"",IF(SUM($F132:P132)&lt;$C132,$C132/$G$112,0))</f>
        <v/>
      </c>
      <c r="R132" s="51" t="str">
        <f>IF(R$4&lt;$B132,"",IF(SUM($F132:Q132)&lt;$C132,$C132/$G$112,0))</f>
        <v/>
      </c>
      <c r="S132" s="51" t="str">
        <f>IF(S$4&lt;$B132,"",IF(SUM($F132:R132)&lt;$C132,$C132/$G$112,0))</f>
        <v/>
      </c>
      <c r="T132" s="51" t="str">
        <f>IF(T$4&lt;$B132,"",IF(SUM($F132:S132)&lt;$C132,$C132/$G$112,0))</f>
        <v/>
      </c>
      <c r="U132" s="51" t="str">
        <f>IF(U$4&lt;$B132,"",IF(SUM($F132:T132)&lt;$C132,$C132/$G$112,0))</f>
        <v/>
      </c>
      <c r="V132" s="51" t="str">
        <f>IF(V$4&lt;$B132,"",IF(SUM($F132:U132)&lt;$C132,$C132/$G$112,0))</f>
        <v/>
      </c>
      <c r="W132" s="51" t="str">
        <f>IF(W$4&lt;$B132,"",IF(SUM($F132:V132)&lt;$C132,$C132/$G$112,0))</f>
        <v/>
      </c>
      <c r="X132" s="51" t="str">
        <f>IF(X$4&lt;$B132,"",IF(SUM($F132:W132)&lt;$C132,$C132/$G$112,0))</f>
        <v/>
      </c>
      <c r="Y132" s="51" t="str">
        <f>IF(Y$4&lt;$B132,"",IF(SUM($F132:X132)&lt;$C132,$C132/$G$112,0))</f>
        <v/>
      </c>
      <c r="Z132" s="51">
        <f>IF(Z$4&lt;$B132,"",IF(SUM($F132:Y132)&lt;$C132,$C132/$G$112,0))</f>
        <v>6.5000000000000002E-2</v>
      </c>
    </row>
    <row r="133" spans="1:26">
      <c r="C133" s="45" t="s">
        <v>108</v>
      </c>
      <c r="D133" s="45"/>
      <c r="E133" s="47"/>
      <c r="F133" s="115"/>
      <c r="G133" s="82">
        <f t="shared" ref="G133:Z133" si="25">SUM(G113:G132)</f>
        <v>0</v>
      </c>
      <c r="H133" s="82">
        <f t="shared" si="25"/>
        <v>0</v>
      </c>
      <c r="I133" s="82">
        <f t="shared" si="25"/>
        <v>0</v>
      </c>
      <c r="J133" s="82">
        <f t="shared" si="25"/>
        <v>0</v>
      </c>
      <c r="K133" s="82">
        <f t="shared" si="25"/>
        <v>0</v>
      </c>
      <c r="L133" s="82">
        <f t="shared" si="25"/>
        <v>0</v>
      </c>
      <c r="M133" s="82">
        <f t="shared" si="25"/>
        <v>0</v>
      </c>
      <c r="N133" s="82">
        <f t="shared" si="25"/>
        <v>0</v>
      </c>
      <c r="O133" s="82">
        <f t="shared" si="25"/>
        <v>0</v>
      </c>
      <c r="P133" s="82">
        <f t="shared" si="25"/>
        <v>0</v>
      </c>
      <c r="Q133" s="82">
        <f t="shared" si="25"/>
        <v>6.5000000000000002E-2</v>
      </c>
      <c r="R133" s="82">
        <f t="shared" si="25"/>
        <v>0.13</v>
      </c>
      <c r="S133" s="82">
        <f t="shared" si="25"/>
        <v>0.19500000000000001</v>
      </c>
      <c r="T133" s="82">
        <f t="shared" si="25"/>
        <v>0.26</v>
      </c>
      <c r="U133" s="82">
        <f t="shared" si="25"/>
        <v>0.32500000000000001</v>
      </c>
      <c r="V133" s="82">
        <f t="shared" si="25"/>
        <v>0.32500000000000001</v>
      </c>
      <c r="W133" s="82">
        <f t="shared" si="25"/>
        <v>0.32500000000000001</v>
      </c>
      <c r="X133" s="82">
        <f t="shared" si="25"/>
        <v>0.32500000000000001</v>
      </c>
      <c r="Y133" s="82">
        <f t="shared" si="25"/>
        <v>0.32500000000000001</v>
      </c>
      <c r="Z133" s="82">
        <f t="shared" si="25"/>
        <v>0.32500000000000001</v>
      </c>
    </row>
    <row r="135" spans="1:26">
      <c r="E135" s="111"/>
      <c r="F135" s="111"/>
      <c r="G135" s="42" t="s">
        <v>47</v>
      </c>
    </row>
    <row r="136" spans="1:26">
      <c r="A136" s="1" t="s">
        <v>82</v>
      </c>
      <c r="C136" s="104" t="s">
        <v>53</v>
      </c>
      <c r="D136" s="105"/>
      <c r="E136" s="105"/>
      <c r="F136" s="105"/>
      <c r="G136" s="161">
        <f>Control!$G$50</f>
        <v>5</v>
      </c>
      <c r="H136" s="51"/>
    </row>
    <row r="137" spans="1:26">
      <c r="B137" s="106">
        <v>1</v>
      </c>
      <c r="C137" s="51" cm="1">
        <f t="array" ref="C137:C156">TRANSPOSE(G34:Z34)</f>
        <v>0</v>
      </c>
      <c r="D137" s="51"/>
      <c r="E137" s="107"/>
      <c r="F137" s="152"/>
      <c r="G137" s="51">
        <f>IF(G$4&lt;$B137,"",IF(SUM($F137:F137)&lt;$C137,$C137/$G$136,0))</f>
        <v>0</v>
      </c>
      <c r="H137" s="51">
        <f>IF(H$4&lt;$B137,"",IF(SUM($F137:G137)&lt;$C137,$C137/$G$136,0))</f>
        <v>0</v>
      </c>
      <c r="I137" s="51">
        <f>IF(I$4&lt;$B137,"",IF(SUM($F137:H137)&lt;$C137,$C137/$G$136,0))</f>
        <v>0</v>
      </c>
      <c r="J137" s="51">
        <f>IF(J$4&lt;$B137,"",IF(SUM($F137:I137)&lt;$C137,$C137/$G$136,0))</f>
        <v>0</v>
      </c>
      <c r="K137" s="51">
        <f>IF(K$4&lt;$B137,"",IF(SUM($F137:J137)&lt;$C137,$C137/$G$136,0))</f>
        <v>0</v>
      </c>
      <c r="L137" s="51">
        <f>IF(L$4&lt;$B137,"",IF(SUM($F137:K137)&lt;$C137,$C137/$G$136,0))</f>
        <v>0</v>
      </c>
      <c r="M137" s="51">
        <f>IF(M$4&lt;$B137,"",IF(SUM($F137:L137)&lt;$C137,$C137/$G$136,0))</f>
        <v>0</v>
      </c>
      <c r="N137" s="51">
        <f>IF(N$4&lt;$B137,"",IF(SUM($F137:M137)&lt;$C137,$C137/$G$136,0))</f>
        <v>0</v>
      </c>
      <c r="O137" s="51">
        <f>IF(O$4&lt;$B137,"",IF(SUM($F137:N137)&lt;$C137,$C137/$G$136,0))</f>
        <v>0</v>
      </c>
      <c r="P137" s="51">
        <f>IF(P$4&lt;$B137,"",IF(SUM($F137:O137)&lt;$C137,$C137/$G$136,0))</f>
        <v>0</v>
      </c>
      <c r="Q137" s="51">
        <f>IF(Q$4&lt;$B137,"",IF(SUM($F137:P137)&lt;$C137,$C137/$G$136,0))</f>
        <v>0</v>
      </c>
      <c r="R137" s="51">
        <f>IF(R$4&lt;$B137,"",IF(SUM($F137:Q137)&lt;$C137,$C137/$G$136,0))</f>
        <v>0</v>
      </c>
      <c r="S137" s="51">
        <f>IF(S$4&lt;$B137,"",IF(SUM($F137:R137)&lt;$C137,$C137/$G$136,0))</f>
        <v>0</v>
      </c>
      <c r="T137" s="51">
        <f>IF(T$4&lt;$B137,"",IF(SUM($F137:S137)&lt;$C137,$C137/$G$136,0))</f>
        <v>0</v>
      </c>
      <c r="U137" s="51">
        <f>IF(U$4&lt;$B137,"",IF(SUM($F137:T137)&lt;$C137,$C137/$G$136,0))</f>
        <v>0</v>
      </c>
      <c r="V137" s="51">
        <f>IF(V$4&lt;$B137,"",IF(SUM($F137:U137)&lt;$C137,$C137/$G$136,0))</f>
        <v>0</v>
      </c>
      <c r="W137" s="51">
        <f>IF(W$4&lt;$B137,"",IF(SUM($F137:V137)&lt;$C137,$C137/$G$136,0))</f>
        <v>0</v>
      </c>
      <c r="X137" s="51">
        <f>IF(X$4&lt;$B137,"",IF(SUM($F137:W137)&lt;$C137,$C137/$G$136,0))</f>
        <v>0</v>
      </c>
      <c r="Y137" s="51">
        <f>IF(Y$4&lt;$B137,"",IF(SUM($F137:X137)&lt;$C137,$C137/$G$136,0))</f>
        <v>0</v>
      </c>
      <c r="Z137" s="51">
        <f>IF(Z$4&lt;$B137,"",IF(SUM($F137:Y137)&lt;$C137,$C137/$G$136,0))</f>
        <v>0</v>
      </c>
    </row>
    <row r="138" spans="1:26">
      <c r="B138" s="1">
        <f t="shared" ref="B138:B156" si="26">B137+1</f>
        <v>2</v>
      </c>
      <c r="C138" s="51">
        <v>0</v>
      </c>
      <c r="D138" s="51"/>
      <c r="E138" s="107"/>
      <c r="F138" s="152"/>
      <c r="G138" s="51" t="str">
        <f>IF(G$4&lt;$B138,"",IF(SUM($F138:F138)&lt;$C138,$C138/$G$136,0))</f>
        <v/>
      </c>
      <c r="H138" s="51">
        <f>IF(H$4&lt;$B138,"",IF(SUM($F138:G138)&lt;$C138,$C138/$G$136,0))</f>
        <v>0</v>
      </c>
      <c r="I138" s="51">
        <f>IF(I$4&lt;$B138,"",IF(SUM($F138:H138)&lt;$C138,$C138/$G$136,0))</f>
        <v>0</v>
      </c>
      <c r="J138" s="51">
        <f>IF(J$4&lt;$B138,"",IF(SUM($F138:I138)&lt;$C138,$C138/$G$136,0))</f>
        <v>0</v>
      </c>
      <c r="K138" s="51">
        <f>IF(K$4&lt;$B138,"",IF(SUM($F138:J138)&lt;$C138,$C138/$G$136,0))</f>
        <v>0</v>
      </c>
      <c r="L138" s="51">
        <f>IF(L$4&lt;$B138,"",IF(SUM($F138:K138)&lt;$C138,$C138/$G$136,0))</f>
        <v>0</v>
      </c>
      <c r="M138" s="51">
        <f>IF(M$4&lt;$B138,"",IF(SUM($F138:L138)&lt;$C138,$C138/$G$136,0))</f>
        <v>0</v>
      </c>
      <c r="N138" s="51">
        <f>IF(N$4&lt;$B138,"",IF(SUM($F138:M138)&lt;$C138,$C138/$G$136,0))</f>
        <v>0</v>
      </c>
      <c r="O138" s="51">
        <f>IF(O$4&lt;$B138,"",IF(SUM($F138:N138)&lt;$C138,$C138/$G$136,0))</f>
        <v>0</v>
      </c>
      <c r="P138" s="51">
        <f>IF(P$4&lt;$B138,"",IF(SUM($F138:O138)&lt;$C138,$C138/$G$136,0))</f>
        <v>0</v>
      </c>
      <c r="Q138" s="51">
        <f>IF(Q$4&lt;$B138,"",IF(SUM($F138:P138)&lt;$C138,$C138/$G$136,0))</f>
        <v>0</v>
      </c>
      <c r="R138" s="51">
        <f>IF(R$4&lt;$B138,"",IF(SUM($F138:Q138)&lt;$C138,$C138/$G$136,0))</f>
        <v>0</v>
      </c>
      <c r="S138" s="51">
        <f>IF(S$4&lt;$B138,"",IF(SUM($F138:R138)&lt;$C138,$C138/$G$136,0))</f>
        <v>0</v>
      </c>
      <c r="T138" s="51">
        <f>IF(T$4&lt;$B138,"",IF(SUM($F138:S138)&lt;$C138,$C138/$G$136,0))</f>
        <v>0</v>
      </c>
      <c r="U138" s="51">
        <f>IF(U$4&lt;$B138,"",IF(SUM($F138:T138)&lt;$C138,$C138/$G$136,0))</f>
        <v>0</v>
      </c>
      <c r="V138" s="51">
        <f>IF(V$4&lt;$B138,"",IF(SUM($F138:U138)&lt;$C138,$C138/$G$136,0))</f>
        <v>0</v>
      </c>
      <c r="W138" s="51">
        <f>IF(W$4&lt;$B138,"",IF(SUM($F138:V138)&lt;$C138,$C138/$G$136,0))</f>
        <v>0</v>
      </c>
      <c r="X138" s="51">
        <f>IF(X$4&lt;$B138,"",IF(SUM($F138:W138)&lt;$C138,$C138/$G$136,0))</f>
        <v>0</v>
      </c>
      <c r="Y138" s="51">
        <f>IF(Y$4&lt;$B138,"",IF(SUM($F138:X138)&lt;$C138,$C138/$G$136,0))</f>
        <v>0</v>
      </c>
      <c r="Z138" s="51">
        <f>IF(Z$4&lt;$B138,"",IF(SUM($F138:Y138)&lt;$C138,$C138/$G$136,0))</f>
        <v>0</v>
      </c>
    </row>
    <row r="139" spans="1:26">
      <c r="B139" s="1">
        <f t="shared" si="26"/>
        <v>3</v>
      </c>
      <c r="C139" s="51">
        <v>0</v>
      </c>
      <c r="D139" s="51"/>
      <c r="E139" s="107"/>
      <c r="F139" s="152"/>
      <c r="G139" s="51" t="str">
        <f>IF(G$4&lt;$B139,"",IF(SUM($F139:F139)&lt;$C139,$C139/$G$136,0))</f>
        <v/>
      </c>
      <c r="H139" s="51" t="str">
        <f>IF(H$4&lt;$B139,"",IF(SUM($F139:G139)&lt;$C139,$C139/$G$136,0))</f>
        <v/>
      </c>
      <c r="I139" s="51">
        <f>IF(I$4&lt;$B139,"",IF(SUM($F139:H139)&lt;$C139,$C139/$G$136,0))</f>
        <v>0</v>
      </c>
      <c r="J139" s="51">
        <f>IF(J$4&lt;$B139,"",IF(SUM($F139:I139)&lt;$C139,$C139/$G$136,0))</f>
        <v>0</v>
      </c>
      <c r="K139" s="51">
        <f>IF(K$4&lt;$B139,"",IF(SUM($F139:J139)&lt;$C139,$C139/$G$136,0))</f>
        <v>0</v>
      </c>
      <c r="L139" s="51">
        <f>IF(L$4&lt;$B139,"",IF(SUM($F139:K139)&lt;$C139,$C139/$G$136,0))</f>
        <v>0</v>
      </c>
      <c r="M139" s="51">
        <f>IF(M$4&lt;$B139,"",IF(SUM($F139:L139)&lt;$C139,$C139/$G$136,0))</f>
        <v>0</v>
      </c>
      <c r="N139" s="51">
        <f>IF(N$4&lt;$B139,"",IF(SUM($F139:M139)&lt;$C139,$C139/$G$136,0))</f>
        <v>0</v>
      </c>
      <c r="O139" s="51">
        <f>IF(O$4&lt;$B139,"",IF(SUM($F139:N139)&lt;$C139,$C139/$G$136,0))</f>
        <v>0</v>
      </c>
      <c r="P139" s="51">
        <f>IF(P$4&lt;$B139,"",IF(SUM($F139:O139)&lt;$C139,$C139/$G$136,0))</f>
        <v>0</v>
      </c>
      <c r="Q139" s="51">
        <f>IF(Q$4&lt;$B139,"",IF(SUM($F139:P139)&lt;$C139,$C139/$G$136,0))</f>
        <v>0</v>
      </c>
      <c r="R139" s="51">
        <f>IF(R$4&lt;$B139,"",IF(SUM($F139:Q139)&lt;$C139,$C139/$G$136,0))</f>
        <v>0</v>
      </c>
      <c r="S139" s="51">
        <f>IF(S$4&lt;$B139,"",IF(SUM($F139:R139)&lt;$C139,$C139/$G$136,0))</f>
        <v>0</v>
      </c>
      <c r="T139" s="51">
        <f>IF(T$4&lt;$B139,"",IF(SUM($F139:S139)&lt;$C139,$C139/$G$136,0))</f>
        <v>0</v>
      </c>
      <c r="U139" s="51">
        <f>IF(U$4&lt;$B139,"",IF(SUM($F139:T139)&lt;$C139,$C139/$G$136,0))</f>
        <v>0</v>
      </c>
      <c r="V139" s="51">
        <f>IF(V$4&lt;$B139,"",IF(SUM($F139:U139)&lt;$C139,$C139/$G$136,0))</f>
        <v>0</v>
      </c>
      <c r="W139" s="51">
        <f>IF(W$4&lt;$B139,"",IF(SUM($F139:V139)&lt;$C139,$C139/$G$136,0))</f>
        <v>0</v>
      </c>
      <c r="X139" s="51">
        <f>IF(X$4&lt;$B139,"",IF(SUM($F139:W139)&lt;$C139,$C139/$G$136,0))</f>
        <v>0</v>
      </c>
      <c r="Y139" s="51">
        <f>IF(Y$4&lt;$B139,"",IF(SUM($F139:X139)&lt;$C139,$C139/$G$136,0))</f>
        <v>0</v>
      </c>
      <c r="Z139" s="51">
        <f>IF(Z$4&lt;$B139,"",IF(SUM($F139:Y139)&lt;$C139,$C139/$G$136,0))</f>
        <v>0</v>
      </c>
    </row>
    <row r="140" spans="1:26">
      <c r="B140" s="1">
        <f t="shared" si="26"/>
        <v>4</v>
      </c>
      <c r="C140" s="51">
        <v>0</v>
      </c>
      <c r="D140" s="51"/>
      <c r="E140" s="107"/>
      <c r="F140" s="152"/>
      <c r="G140" s="51" t="str">
        <f>IF(G$4&lt;$B140,"",IF(SUM($F140:F140)&lt;$C140,$C140/$G$136,0))</f>
        <v/>
      </c>
      <c r="H140" s="51" t="str">
        <f>IF(H$4&lt;$B140,"",IF(SUM($F140:G140)&lt;$C140,$C140/$G$136,0))</f>
        <v/>
      </c>
      <c r="I140" s="51" t="str">
        <f>IF(I$4&lt;$B140,"",IF(SUM($F140:H140)&lt;$C140,$C140/$G$136,0))</f>
        <v/>
      </c>
      <c r="J140" s="51">
        <f>IF(J$4&lt;$B140,"",IF(SUM($F140:I140)&lt;$C140,$C140/$G$136,0))</f>
        <v>0</v>
      </c>
      <c r="K140" s="51">
        <f>IF(K$4&lt;$B140,"",IF(SUM($F140:J140)&lt;$C140,$C140/$G$136,0))</f>
        <v>0</v>
      </c>
      <c r="L140" s="51">
        <f>IF(L$4&lt;$B140,"",IF(SUM($F140:K140)&lt;$C140,$C140/$G$136,0))</f>
        <v>0</v>
      </c>
      <c r="M140" s="51">
        <f>IF(M$4&lt;$B140,"",IF(SUM($F140:L140)&lt;$C140,$C140/$G$136,0))</f>
        <v>0</v>
      </c>
      <c r="N140" s="51">
        <f>IF(N$4&lt;$B140,"",IF(SUM($F140:M140)&lt;$C140,$C140/$G$136,0))</f>
        <v>0</v>
      </c>
      <c r="O140" s="51">
        <f>IF(O$4&lt;$B140,"",IF(SUM($F140:N140)&lt;$C140,$C140/$G$136,0))</f>
        <v>0</v>
      </c>
      <c r="P140" s="51">
        <f>IF(P$4&lt;$B140,"",IF(SUM($F140:O140)&lt;$C140,$C140/$G$136,0))</f>
        <v>0</v>
      </c>
      <c r="Q140" s="51">
        <f>IF(Q$4&lt;$B140,"",IF(SUM($F140:P140)&lt;$C140,$C140/$G$136,0))</f>
        <v>0</v>
      </c>
      <c r="R140" s="51">
        <f>IF(R$4&lt;$B140,"",IF(SUM($F140:Q140)&lt;$C140,$C140/$G$136,0))</f>
        <v>0</v>
      </c>
      <c r="S140" s="51">
        <f>IF(S$4&lt;$B140,"",IF(SUM($F140:R140)&lt;$C140,$C140/$G$136,0))</f>
        <v>0</v>
      </c>
      <c r="T140" s="51">
        <f>IF(T$4&lt;$B140,"",IF(SUM($F140:S140)&lt;$C140,$C140/$G$136,0))</f>
        <v>0</v>
      </c>
      <c r="U140" s="51">
        <f>IF(U$4&lt;$B140,"",IF(SUM($F140:T140)&lt;$C140,$C140/$G$136,0))</f>
        <v>0</v>
      </c>
      <c r="V140" s="51">
        <f>IF(V$4&lt;$B140,"",IF(SUM($F140:U140)&lt;$C140,$C140/$G$136,0))</f>
        <v>0</v>
      </c>
      <c r="W140" s="51">
        <f>IF(W$4&lt;$B140,"",IF(SUM($F140:V140)&lt;$C140,$C140/$G$136,0))</f>
        <v>0</v>
      </c>
      <c r="X140" s="51">
        <f>IF(X$4&lt;$B140,"",IF(SUM($F140:W140)&lt;$C140,$C140/$G$136,0))</f>
        <v>0</v>
      </c>
      <c r="Y140" s="51">
        <f>IF(Y$4&lt;$B140,"",IF(SUM($F140:X140)&lt;$C140,$C140/$G$136,0))</f>
        <v>0</v>
      </c>
      <c r="Z140" s="51">
        <f>IF(Z$4&lt;$B140,"",IF(SUM($F140:Y140)&lt;$C140,$C140/$G$136,0))</f>
        <v>0</v>
      </c>
    </row>
    <row r="141" spans="1:26">
      <c r="B141" s="1">
        <f t="shared" si="26"/>
        <v>5</v>
      </c>
      <c r="C141" s="51">
        <v>0</v>
      </c>
      <c r="D141" s="51"/>
      <c r="E141" s="107"/>
      <c r="F141" s="152"/>
      <c r="G141" s="51" t="str">
        <f>IF(G$4&lt;$B141,"",IF(SUM($F141:F141)&lt;$C141,$C141/$G$136,0))</f>
        <v/>
      </c>
      <c r="H141" s="51" t="str">
        <f>IF(H$4&lt;$B141,"",IF(SUM($F141:G141)&lt;$C141,$C141/$G$136,0))</f>
        <v/>
      </c>
      <c r="I141" s="51" t="str">
        <f>IF(I$4&lt;$B141,"",IF(SUM($F141:H141)&lt;$C141,$C141/$G$136,0))</f>
        <v/>
      </c>
      <c r="J141" s="51" t="str">
        <f>IF(J$4&lt;$B141,"",IF(SUM($F141:I141)&lt;$C141,$C141/$G$136,0))</f>
        <v/>
      </c>
      <c r="K141" s="51">
        <f>IF(K$4&lt;$B141,"",IF(SUM($F141:J141)&lt;$C141,$C141/$G$136,0))</f>
        <v>0</v>
      </c>
      <c r="L141" s="51">
        <f>IF(L$4&lt;$B141,"",IF(SUM($F141:K141)&lt;$C141,$C141/$G$136,0))</f>
        <v>0</v>
      </c>
      <c r="M141" s="51">
        <f>IF(M$4&lt;$B141,"",IF(SUM($F141:L141)&lt;$C141,$C141/$G$136,0))</f>
        <v>0</v>
      </c>
      <c r="N141" s="51">
        <f>IF(N$4&lt;$B141,"",IF(SUM($F141:M141)&lt;$C141,$C141/$G$136,0))</f>
        <v>0</v>
      </c>
      <c r="O141" s="51">
        <f>IF(O$4&lt;$B141,"",IF(SUM($F141:N141)&lt;$C141,$C141/$G$136,0))</f>
        <v>0</v>
      </c>
      <c r="P141" s="51">
        <f>IF(P$4&lt;$B141,"",IF(SUM($F141:O141)&lt;$C141,$C141/$G$136,0))</f>
        <v>0</v>
      </c>
      <c r="Q141" s="51">
        <f>IF(Q$4&lt;$B141,"",IF(SUM($F141:P141)&lt;$C141,$C141/$G$136,0))</f>
        <v>0</v>
      </c>
      <c r="R141" s="51">
        <f>IF(R$4&lt;$B141,"",IF(SUM($F141:Q141)&lt;$C141,$C141/$G$136,0))</f>
        <v>0</v>
      </c>
      <c r="S141" s="51">
        <f>IF(S$4&lt;$B141,"",IF(SUM($F141:R141)&lt;$C141,$C141/$G$136,0))</f>
        <v>0</v>
      </c>
      <c r="T141" s="51">
        <f>IF(T$4&lt;$B141,"",IF(SUM($F141:S141)&lt;$C141,$C141/$G$136,0))</f>
        <v>0</v>
      </c>
      <c r="U141" s="51">
        <f>IF(U$4&lt;$B141,"",IF(SUM($F141:T141)&lt;$C141,$C141/$G$136,0))</f>
        <v>0</v>
      </c>
      <c r="V141" s="51">
        <f>IF(V$4&lt;$B141,"",IF(SUM($F141:U141)&lt;$C141,$C141/$G$136,0))</f>
        <v>0</v>
      </c>
      <c r="W141" s="51">
        <f>IF(W$4&lt;$B141,"",IF(SUM($F141:V141)&lt;$C141,$C141/$G$136,0))</f>
        <v>0</v>
      </c>
      <c r="X141" s="51">
        <f>IF(X$4&lt;$B141,"",IF(SUM($F141:W141)&lt;$C141,$C141/$G$136,0))</f>
        <v>0</v>
      </c>
      <c r="Y141" s="51">
        <f>IF(Y$4&lt;$B141,"",IF(SUM($F141:X141)&lt;$C141,$C141/$G$136,0))</f>
        <v>0</v>
      </c>
      <c r="Z141" s="51">
        <f>IF(Z$4&lt;$B141,"",IF(SUM($F141:Y141)&lt;$C141,$C141/$G$136,0))</f>
        <v>0</v>
      </c>
    </row>
    <row r="142" spans="1:26" hidden="1">
      <c r="B142" s="1">
        <f t="shared" si="26"/>
        <v>6</v>
      </c>
      <c r="C142" s="51">
        <v>0</v>
      </c>
      <c r="D142" s="51"/>
      <c r="E142" s="107"/>
      <c r="F142" s="152"/>
      <c r="G142" s="51" t="str">
        <f>IF(G$4&lt;$B142,"",IF(SUM($F142:F142)&lt;$C142,$C142/$G$136,0))</f>
        <v/>
      </c>
      <c r="H142" s="51" t="str">
        <f>IF(H$4&lt;$B142,"",IF(SUM($F142:G142)&lt;$C142,$C142/$G$136,0))</f>
        <v/>
      </c>
      <c r="I142" s="51" t="str">
        <f>IF(I$4&lt;$B142,"",IF(SUM($F142:H142)&lt;$C142,$C142/$G$136,0))</f>
        <v/>
      </c>
      <c r="J142" s="51" t="str">
        <f>IF(J$4&lt;$B142,"",IF(SUM($F142:I142)&lt;$C142,$C142/$G$136,0))</f>
        <v/>
      </c>
      <c r="K142" s="51" t="str">
        <f>IF(K$4&lt;$B142,"",IF(SUM($F142:J142)&lt;$C142,$C142/$G$136,0))</f>
        <v/>
      </c>
      <c r="L142" s="51">
        <f>IF(L$4&lt;$B142,"",IF(SUM($F142:K142)&lt;$C142,$C142/$G$136,0))</f>
        <v>0</v>
      </c>
      <c r="M142" s="51">
        <f>IF(M$4&lt;$B142,"",IF(SUM($F142:L142)&lt;$C142,$C142/$G$136,0))</f>
        <v>0</v>
      </c>
      <c r="N142" s="51">
        <f>IF(N$4&lt;$B142,"",IF(SUM($F142:M142)&lt;$C142,$C142/$G$136,0))</f>
        <v>0</v>
      </c>
      <c r="O142" s="51">
        <f>IF(O$4&lt;$B142,"",IF(SUM($F142:N142)&lt;$C142,$C142/$G$136,0))</f>
        <v>0</v>
      </c>
      <c r="P142" s="51">
        <f>IF(P$4&lt;$B142,"",IF(SUM($F142:O142)&lt;$C142,$C142/$G$136,0))</f>
        <v>0</v>
      </c>
      <c r="Q142" s="51">
        <f>IF(Q$4&lt;$B142,"",IF(SUM($F142:P142)&lt;$C142,$C142/$G$136,0))</f>
        <v>0</v>
      </c>
      <c r="R142" s="51">
        <f>IF(R$4&lt;$B142,"",IF(SUM($F142:Q142)&lt;$C142,$C142/$G$136,0))</f>
        <v>0</v>
      </c>
      <c r="S142" s="51">
        <f>IF(S$4&lt;$B142,"",IF(SUM($F142:R142)&lt;$C142,$C142/$G$136,0))</f>
        <v>0</v>
      </c>
      <c r="T142" s="51">
        <f>IF(T$4&lt;$B142,"",IF(SUM($F142:S142)&lt;$C142,$C142/$G$136,0))</f>
        <v>0</v>
      </c>
      <c r="U142" s="51">
        <f>IF(U$4&lt;$B142,"",IF(SUM($F142:T142)&lt;$C142,$C142/$G$136,0))</f>
        <v>0</v>
      </c>
      <c r="V142" s="51">
        <f>IF(V$4&lt;$B142,"",IF(SUM($F142:U142)&lt;$C142,$C142/$G$136,0))</f>
        <v>0</v>
      </c>
      <c r="W142" s="51">
        <f>IF(W$4&lt;$B142,"",IF(SUM($F142:V142)&lt;$C142,$C142/$G$136,0))</f>
        <v>0</v>
      </c>
      <c r="X142" s="51">
        <f>IF(X$4&lt;$B142,"",IF(SUM($F142:W142)&lt;$C142,$C142/$G$136,0))</f>
        <v>0</v>
      </c>
      <c r="Y142" s="51">
        <f>IF(Y$4&lt;$B142,"",IF(SUM($F142:X142)&lt;$C142,$C142/$G$136,0))</f>
        <v>0</v>
      </c>
      <c r="Z142" s="51">
        <f>IF(Z$4&lt;$B142,"",IF(SUM($F142:Y142)&lt;$C142,$C142/$G$136,0))</f>
        <v>0</v>
      </c>
    </row>
    <row r="143" spans="1:26" hidden="1">
      <c r="B143" s="1">
        <f t="shared" si="26"/>
        <v>7</v>
      </c>
      <c r="C143" s="51">
        <v>0</v>
      </c>
      <c r="D143" s="51"/>
      <c r="E143" s="107"/>
      <c r="F143" s="152"/>
      <c r="G143" s="51" t="str">
        <f>IF(G$4&lt;$B143,"",IF(SUM($F143:F143)&lt;$C143,$C143/$G$136,0))</f>
        <v/>
      </c>
      <c r="H143" s="51" t="str">
        <f>IF(H$4&lt;$B143,"",IF(SUM($F143:G143)&lt;$C143,$C143/$G$136,0))</f>
        <v/>
      </c>
      <c r="I143" s="51" t="str">
        <f>IF(I$4&lt;$B143,"",IF(SUM($F143:H143)&lt;$C143,$C143/$G$136,0))</f>
        <v/>
      </c>
      <c r="J143" s="51" t="str">
        <f>IF(J$4&lt;$B143,"",IF(SUM($F143:I143)&lt;$C143,$C143/$G$136,0))</f>
        <v/>
      </c>
      <c r="K143" s="51" t="str">
        <f>IF(K$4&lt;$B143,"",IF(SUM($F143:J143)&lt;$C143,$C143/$G$136,0))</f>
        <v/>
      </c>
      <c r="L143" s="51" t="str">
        <f>IF(L$4&lt;$B143,"",IF(SUM($F143:K143)&lt;$C143,$C143/$G$136,0))</f>
        <v/>
      </c>
      <c r="M143" s="51">
        <f>IF(M$4&lt;$B143,"",IF(SUM($F143:L143)&lt;$C143,$C143/$G$136,0))</f>
        <v>0</v>
      </c>
      <c r="N143" s="51">
        <f>IF(N$4&lt;$B143,"",IF(SUM($F143:M143)&lt;$C143,$C143/$G$136,0))</f>
        <v>0</v>
      </c>
      <c r="O143" s="51">
        <f>IF(O$4&lt;$B143,"",IF(SUM($F143:N143)&lt;$C143,$C143/$G$136,0))</f>
        <v>0</v>
      </c>
      <c r="P143" s="51">
        <f>IF(P$4&lt;$B143,"",IF(SUM($F143:O143)&lt;$C143,$C143/$G$136,0))</f>
        <v>0</v>
      </c>
      <c r="Q143" s="51">
        <f>IF(Q$4&lt;$B143,"",IF(SUM($F143:P143)&lt;$C143,$C143/$G$136,0))</f>
        <v>0</v>
      </c>
      <c r="R143" s="51">
        <f>IF(R$4&lt;$B143,"",IF(SUM($F143:Q143)&lt;$C143,$C143/$G$136,0))</f>
        <v>0</v>
      </c>
      <c r="S143" s="51">
        <f>IF(S$4&lt;$B143,"",IF(SUM($F143:R143)&lt;$C143,$C143/$G$136,0))</f>
        <v>0</v>
      </c>
      <c r="T143" s="51">
        <f>IF(T$4&lt;$B143,"",IF(SUM($F143:S143)&lt;$C143,$C143/$G$136,0))</f>
        <v>0</v>
      </c>
      <c r="U143" s="51">
        <f>IF(U$4&lt;$B143,"",IF(SUM($F143:T143)&lt;$C143,$C143/$G$136,0))</f>
        <v>0</v>
      </c>
      <c r="V143" s="51">
        <f>IF(V$4&lt;$B143,"",IF(SUM($F143:U143)&lt;$C143,$C143/$G$136,0))</f>
        <v>0</v>
      </c>
      <c r="W143" s="51">
        <f>IF(W$4&lt;$B143,"",IF(SUM($F143:V143)&lt;$C143,$C143/$G$136,0))</f>
        <v>0</v>
      </c>
      <c r="X143" s="51">
        <f>IF(X$4&lt;$B143,"",IF(SUM($F143:W143)&lt;$C143,$C143/$G$136,0))</f>
        <v>0</v>
      </c>
      <c r="Y143" s="51">
        <f>IF(Y$4&lt;$B143,"",IF(SUM($F143:X143)&lt;$C143,$C143/$G$136,0))</f>
        <v>0</v>
      </c>
      <c r="Z143" s="51">
        <f>IF(Z$4&lt;$B143,"",IF(SUM($F143:Y143)&lt;$C143,$C143/$G$136,0))</f>
        <v>0</v>
      </c>
    </row>
    <row r="144" spans="1:26" hidden="1">
      <c r="B144" s="1">
        <f t="shared" si="26"/>
        <v>8</v>
      </c>
      <c r="C144" s="51">
        <v>0</v>
      </c>
      <c r="D144" s="51"/>
      <c r="E144" s="107"/>
      <c r="F144" s="152"/>
      <c r="G144" s="51" t="str">
        <f>IF(G$4&lt;$B144,"",IF(SUM($F144:F144)&lt;$C144,$C144/$G$136,0))</f>
        <v/>
      </c>
      <c r="H144" s="51" t="str">
        <f>IF(H$4&lt;$B144,"",IF(SUM($F144:G144)&lt;$C144,$C144/$G$136,0))</f>
        <v/>
      </c>
      <c r="I144" s="51" t="str">
        <f>IF(I$4&lt;$B144,"",IF(SUM($F144:H144)&lt;$C144,$C144/$G$136,0))</f>
        <v/>
      </c>
      <c r="J144" s="51" t="str">
        <f>IF(J$4&lt;$B144,"",IF(SUM($F144:I144)&lt;$C144,$C144/$G$136,0))</f>
        <v/>
      </c>
      <c r="K144" s="51" t="str">
        <f>IF(K$4&lt;$B144,"",IF(SUM($F144:J144)&lt;$C144,$C144/$G$136,0))</f>
        <v/>
      </c>
      <c r="L144" s="51" t="str">
        <f>IF(L$4&lt;$B144,"",IF(SUM($F144:K144)&lt;$C144,$C144/$G$136,0))</f>
        <v/>
      </c>
      <c r="M144" s="51" t="str">
        <f>IF(M$4&lt;$B144,"",IF(SUM($F144:L144)&lt;$C144,$C144/$G$136,0))</f>
        <v/>
      </c>
      <c r="N144" s="51">
        <f>IF(N$4&lt;$B144,"",IF(SUM($F144:M144)&lt;$C144,$C144/$G$136,0))</f>
        <v>0</v>
      </c>
      <c r="O144" s="51">
        <f>IF(O$4&lt;$B144,"",IF(SUM($F144:N144)&lt;$C144,$C144/$G$136,0))</f>
        <v>0</v>
      </c>
      <c r="P144" s="51">
        <f>IF(P$4&lt;$B144,"",IF(SUM($F144:O144)&lt;$C144,$C144/$G$136,0))</f>
        <v>0</v>
      </c>
      <c r="Q144" s="51">
        <f>IF(Q$4&lt;$B144,"",IF(SUM($F144:P144)&lt;$C144,$C144/$G$136,0))</f>
        <v>0</v>
      </c>
      <c r="R144" s="51">
        <f>IF(R$4&lt;$B144,"",IF(SUM($F144:Q144)&lt;$C144,$C144/$G$136,0))</f>
        <v>0</v>
      </c>
      <c r="S144" s="51">
        <f>IF(S$4&lt;$B144,"",IF(SUM($F144:R144)&lt;$C144,$C144/$G$136,0))</f>
        <v>0</v>
      </c>
      <c r="T144" s="51">
        <f>IF(T$4&lt;$B144,"",IF(SUM($F144:S144)&lt;$C144,$C144/$G$136,0))</f>
        <v>0</v>
      </c>
      <c r="U144" s="51">
        <f>IF(U$4&lt;$B144,"",IF(SUM($F144:T144)&lt;$C144,$C144/$G$136,0))</f>
        <v>0</v>
      </c>
      <c r="V144" s="51">
        <f>IF(V$4&lt;$B144,"",IF(SUM($F144:U144)&lt;$C144,$C144/$G$136,0))</f>
        <v>0</v>
      </c>
      <c r="W144" s="51">
        <f>IF(W$4&lt;$B144,"",IF(SUM($F144:V144)&lt;$C144,$C144/$G$136,0))</f>
        <v>0</v>
      </c>
      <c r="X144" s="51">
        <f>IF(X$4&lt;$B144,"",IF(SUM($F144:W144)&lt;$C144,$C144/$G$136,0))</f>
        <v>0</v>
      </c>
      <c r="Y144" s="51">
        <f>IF(Y$4&lt;$B144,"",IF(SUM($F144:X144)&lt;$C144,$C144/$G$136,0))</f>
        <v>0</v>
      </c>
      <c r="Z144" s="51">
        <f>IF(Z$4&lt;$B144,"",IF(SUM($F144:Y144)&lt;$C144,$C144/$G$136,0))</f>
        <v>0</v>
      </c>
    </row>
    <row r="145" spans="1:26" hidden="1">
      <c r="B145" s="1">
        <f t="shared" si="26"/>
        <v>9</v>
      </c>
      <c r="C145" s="51">
        <v>0</v>
      </c>
      <c r="D145" s="51"/>
      <c r="E145" s="107"/>
      <c r="F145" s="152"/>
      <c r="G145" s="51" t="str">
        <f>IF(G$4&lt;$B145,"",IF(SUM($F145:F145)&lt;$C145,$C145/$G$136,0))</f>
        <v/>
      </c>
      <c r="H145" s="51" t="str">
        <f>IF(H$4&lt;$B145,"",IF(SUM($F145:G145)&lt;$C145,$C145/$G$136,0))</f>
        <v/>
      </c>
      <c r="I145" s="51" t="str">
        <f>IF(I$4&lt;$B145,"",IF(SUM($F145:H145)&lt;$C145,$C145/$G$136,0))</f>
        <v/>
      </c>
      <c r="J145" s="51" t="str">
        <f>IF(J$4&lt;$B145,"",IF(SUM($F145:I145)&lt;$C145,$C145/$G$136,0))</f>
        <v/>
      </c>
      <c r="K145" s="51" t="str">
        <f>IF(K$4&lt;$B145,"",IF(SUM($F145:J145)&lt;$C145,$C145/$G$136,0))</f>
        <v/>
      </c>
      <c r="L145" s="51" t="str">
        <f>IF(L$4&lt;$B145,"",IF(SUM($F145:K145)&lt;$C145,$C145/$G$136,0))</f>
        <v/>
      </c>
      <c r="M145" s="51" t="str">
        <f>IF(M$4&lt;$B145,"",IF(SUM($F145:L145)&lt;$C145,$C145/$G$136,0))</f>
        <v/>
      </c>
      <c r="N145" s="51" t="str">
        <f>IF(N$4&lt;$B145,"",IF(SUM($F145:M145)&lt;$C145,$C145/$G$136,0))</f>
        <v/>
      </c>
      <c r="O145" s="51">
        <f>IF(O$4&lt;$B145,"",IF(SUM($F145:N145)&lt;$C145,$C145/$G$136,0))</f>
        <v>0</v>
      </c>
      <c r="P145" s="51">
        <f>IF(P$4&lt;$B145,"",IF(SUM($F145:O145)&lt;$C145,$C145/$G$136,0))</f>
        <v>0</v>
      </c>
      <c r="Q145" s="51">
        <f>IF(Q$4&lt;$B145,"",IF(SUM($F145:P145)&lt;$C145,$C145/$G$136,0))</f>
        <v>0</v>
      </c>
      <c r="R145" s="51">
        <f>IF(R$4&lt;$B145,"",IF(SUM($F145:Q145)&lt;$C145,$C145/$G$136,0))</f>
        <v>0</v>
      </c>
      <c r="S145" s="51">
        <f>IF(S$4&lt;$B145,"",IF(SUM($F145:R145)&lt;$C145,$C145/$G$136,0))</f>
        <v>0</v>
      </c>
      <c r="T145" s="51">
        <f>IF(T$4&lt;$B145,"",IF(SUM($F145:S145)&lt;$C145,$C145/$G$136,0))</f>
        <v>0</v>
      </c>
      <c r="U145" s="51">
        <f>IF(U$4&lt;$B145,"",IF(SUM($F145:T145)&lt;$C145,$C145/$G$136,0))</f>
        <v>0</v>
      </c>
      <c r="V145" s="51">
        <f>IF(V$4&lt;$B145,"",IF(SUM($F145:U145)&lt;$C145,$C145/$G$136,0))</f>
        <v>0</v>
      </c>
      <c r="W145" s="51">
        <f>IF(W$4&lt;$B145,"",IF(SUM($F145:V145)&lt;$C145,$C145/$G$136,0))</f>
        <v>0</v>
      </c>
      <c r="X145" s="51">
        <f>IF(X$4&lt;$B145,"",IF(SUM($F145:W145)&lt;$C145,$C145/$G$136,0))</f>
        <v>0</v>
      </c>
      <c r="Y145" s="51">
        <f>IF(Y$4&lt;$B145,"",IF(SUM($F145:X145)&lt;$C145,$C145/$G$136,0))</f>
        <v>0</v>
      </c>
      <c r="Z145" s="51">
        <f>IF(Z$4&lt;$B145,"",IF(SUM($F145:Y145)&lt;$C145,$C145/$G$136,0))</f>
        <v>0</v>
      </c>
    </row>
    <row r="146" spans="1:26" hidden="1">
      <c r="B146" s="1">
        <f t="shared" si="26"/>
        <v>10</v>
      </c>
      <c r="C146" s="51">
        <v>0</v>
      </c>
      <c r="D146" s="51"/>
      <c r="E146" s="107"/>
      <c r="F146" s="152"/>
      <c r="G146" s="51" t="str">
        <f>IF(G$4&lt;$B146,"",IF(SUM($F146:F146)&lt;$C146,$C146/$G$136,0))</f>
        <v/>
      </c>
      <c r="H146" s="51" t="str">
        <f>IF(H$4&lt;$B146,"",IF(SUM($F146:G146)&lt;$C146,$C146/$G$136,0))</f>
        <v/>
      </c>
      <c r="I146" s="51" t="str">
        <f>IF(I$4&lt;$B146,"",IF(SUM($F146:H146)&lt;$C146,$C146/$G$136,0))</f>
        <v/>
      </c>
      <c r="J146" s="51" t="str">
        <f>IF(J$4&lt;$B146,"",IF(SUM($F146:I146)&lt;$C146,$C146/$G$136,0))</f>
        <v/>
      </c>
      <c r="K146" s="51" t="str">
        <f>IF(K$4&lt;$B146,"",IF(SUM($F146:J146)&lt;$C146,$C146/$G$136,0))</f>
        <v/>
      </c>
      <c r="L146" s="51" t="str">
        <f>IF(L$4&lt;$B146,"",IF(SUM($F146:K146)&lt;$C146,$C146/$G$136,0))</f>
        <v/>
      </c>
      <c r="M146" s="51" t="str">
        <f>IF(M$4&lt;$B146,"",IF(SUM($F146:L146)&lt;$C146,$C146/$G$136,0))</f>
        <v/>
      </c>
      <c r="N146" s="51" t="str">
        <f>IF(N$4&lt;$B146,"",IF(SUM($F146:M146)&lt;$C146,$C146/$G$136,0))</f>
        <v/>
      </c>
      <c r="O146" s="51" t="str">
        <f>IF(O$4&lt;$B146,"",IF(SUM($F146:N146)&lt;$C146,$C146/$G$136,0))</f>
        <v/>
      </c>
      <c r="P146" s="51">
        <f>IF(P$4&lt;$B146,"",IF(SUM($F146:O146)&lt;$C146,$C146/$G$136,0))</f>
        <v>0</v>
      </c>
      <c r="Q146" s="51">
        <f>IF(Q$4&lt;$B146,"",IF(SUM($F146:P146)&lt;$C146,$C146/$G$136,0))</f>
        <v>0</v>
      </c>
      <c r="R146" s="51">
        <f>IF(R$4&lt;$B146,"",IF(SUM($F146:Q146)&lt;$C146,$C146/$G$136,0))</f>
        <v>0</v>
      </c>
      <c r="S146" s="51">
        <f>IF(S$4&lt;$B146,"",IF(SUM($F146:R146)&lt;$C146,$C146/$G$136,0))</f>
        <v>0</v>
      </c>
      <c r="T146" s="51">
        <f>IF(T$4&lt;$B146,"",IF(SUM($F146:S146)&lt;$C146,$C146/$G$136,0))</f>
        <v>0</v>
      </c>
      <c r="U146" s="51">
        <f>IF(U$4&lt;$B146,"",IF(SUM($F146:T146)&lt;$C146,$C146/$G$136,0))</f>
        <v>0</v>
      </c>
      <c r="V146" s="51">
        <f>IF(V$4&lt;$B146,"",IF(SUM($F146:U146)&lt;$C146,$C146/$G$136,0))</f>
        <v>0</v>
      </c>
      <c r="W146" s="51">
        <f>IF(W$4&lt;$B146,"",IF(SUM($F146:V146)&lt;$C146,$C146/$G$136,0))</f>
        <v>0</v>
      </c>
      <c r="X146" s="51">
        <f>IF(X$4&lt;$B146,"",IF(SUM($F146:W146)&lt;$C146,$C146/$G$136,0))</f>
        <v>0</v>
      </c>
      <c r="Y146" s="51">
        <f>IF(Y$4&lt;$B146,"",IF(SUM($F146:X146)&lt;$C146,$C146/$G$136,0))</f>
        <v>0</v>
      </c>
      <c r="Z146" s="51">
        <f>IF(Z$4&lt;$B146,"",IF(SUM($F146:Y146)&lt;$C146,$C146/$G$136,0))</f>
        <v>0</v>
      </c>
    </row>
    <row r="147" spans="1:26" hidden="1">
      <c r="B147" s="1">
        <f t="shared" si="26"/>
        <v>11</v>
      </c>
      <c r="C147" s="51">
        <v>3.25</v>
      </c>
      <c r="D147" s="51"/>
      <c r="E147" s="107"/>
      <c r="F147" s="152"/>
      <c r="G147" s="51" t="str">
        <f>IF(G$4&lt;$B147,"",IF(SUM($F147:F147)&lt;$C147,$C147/$G$136,0))</f>
        <v/>
      </c>
      <c r="H147" s="51" t="str">
        <f>IF(H$4&lt;$B147,"",IF(SUM($F147:G147)&lt;$C147,$C147/$G$136,0))</f>
        <v/>
      </c>
      <c r="I147" s="51" t="str">
        <f>IF(I$4&lt;$B147,"",IF(SUM($F147:H147)&lt;$C147,$C147/$G$136,0))</f>
        <v/>
      </c>
      <c r="J147" s="51" t="str">
        <f>IF(J$4&lt;$B147,"",IF(SUM($F147:I147)&lt;$C147,$C147/$G$136,0))</f>
        <v/>
      </c>
      <c r="K147" s="51" t="str">
        <f>IF(K$4&lt;$B147,"",IF(SUM($F147:J147)&lt;$C147,$C147/$G$136,0))</f>
        <v/>
      </c>
      <c r="L147" s="51" t="str">
        <f>IF(L$4&lt;$B147,"",IF(SUM($F147:K147)&lt;$C147,$C147/$G$136,0))</f>
        <v/>
      </c>
      <c r="M147" s="51" t="str">
        <f>IF(M$4&lt;$B147,"",IF(SUM($F147:L147)&lt;$C147,$C147/$G$136,0))</f>
        <v/>
      </c>
      <c r="N147" s="51" t="str">
        <f>IF(N$4&lt;$B147,"",IF(SUM($F147:M147)&lt;$C147,$C147/$G$136,0))</f>
        <v/>
      </c>
      <c r="O147" s="51" t="str">
        <f>IF(O$4&lt;$B147,"",IF(SUM($F147:N147)&lt;$C147,$C147/$G$136,0))</f>
        <v/>
      </c>
      <c r="P147" s="51" t="str">
        <f>IF(P$4&lt;$B147,"",IF(SUM($F147:O147)&lt;$C147,$C147/$G$136,0))</f>
        <v/>
      </c>
      <c r="Q147" s="51">
        <f>IF(Q$4&lt;$B147,"",IF(SUM($F147:P147)&lt;$C147,$C147/$G$136,0))</f>
        <v>0.65</v>
      </c>
      <c r="R147" s="51">
        <f>IF(R$4&lt;$B147,"",IF(SUM($F147:Q147)&lt;$C147,$C147/$G$136,0))</f>
        <v>0.65</v>
      </c>
      <c r="S147" s="51">
        <f>IF(S$4&lt;$B147,"",IF(SUM($F147:R147)&lt;$C147,$C147/$G$136,0))</f>
        <v>0.65</v>
      </c>
      <c r="T147" s="51">
        <f>IF(T$4&lt;$B147,"",IF(SUM($F147:S147)&lt;$C147,$C147/$G$136,0))</f>
        <v>0.65</v>
      </c>
      <c r="U147" s="51">
        <f>IF(U$4&lt;$B147,"",IF(SUM($F147:T147)&lt;$C147,$C147/$G$136,0))</f>
        <v>0.65</v>
      </c>
      <c r="V147" s="51">
        <f>IF(V$4&lt;$B147,"",IF(SUM($F147:U147)&lt;$C147,$C147/$G$136,0))</f>
        <v>0</v>
      </c>
      <c r="W147" s="51">
        <f>IF(W$4&lt;$B147,"",IF(SUM($F147:V147)&lt;$C147,$C147/$G$136,0))</f>
        <v>0</v>
      </c>
      <c r="X147" s="51">
        <f>IF(X$4&lt;$B147,"",IF(SUM($F147:W147)&lt;$C147,$C147/$G$136,0))</f>
        <v>0</v>
      </c>
      <c r="Y147" s="51">
        <f>IF(Y$4&lt;$B147,"",IF(SUM($F147:X147)&lt;$C147,$C147/$G$136,0))</f>
        <v>0</v>
      </c>
      <c r="Z147" s="51">
        <f>IF(Z$4&lt;$B147,"",IF(SUM($F147:Y147)&lt;$C147,$C147/$G$136,0))</f>
        <v>0</v>
      </c>
    </row>
    <row r="148" spans="1:26" hidden="1">
      <c r="B148" s="1">
        <f t="shared" si="26"/>
        <v>12</v>
      </c>
      <c r="C148" s="51">
        <v>3.25</v>
      </c>
      <c r="D148" s="51"/>
      <c r="E148" s="107"/>
      <c r="F148" s="152"/>
      <c r="G148" s="51" t="str">
        <f>IF(G$4&lt;$B148,"",IF(SUM($F148:F148)&lt;$C148,$C148/$G$136,0))</f>
        <v/>
      </c>
      <c r="H148" s="51" t="str">
        <f>IF(H$4&lt;$B148,"",IF(SUM($F148:G148)&lt;$C148,$C148/$G$136,0))</f>
        <v/>
      </c>
      <c r="I148" s="51" t="str">
        <f>IF(I$4&lt;$B148,"",IF(SUM($F148:H148)&lt;$C148,$C148/$G$136,0))</f>
        <v/>
      </c>
      <c r="J148" s="51" t="str">
        <f>IF(J$4&lt;$B148,"",IF(SUM($F148:I148)&lt;$C148,$C148/$G$136,0))</f>
        <v/>
      </c>
      <c r="K148" s="51" t="str">
        <f>IF(K$4&lt;$B148,"",IF(SUM($F148:J148)&lt;$C148,$C148/$G$136,0))</f>
        <v/>
      </c>
      <c r="L148" s="51" t="str">
        <f>IF(L$4&lt;$B148,"",IF(SUM($F148:K148)&lt;$C148,$C148/$G$136,0))</f>
        <v/>
      </c>
      <c r="M148" s="51" t="str">
        <f>IF(M$4&lt;$B148,"",IF(SUM($F148:L148)&lt;$C148,$C148/$G$136,0))</f>
        <v/>
      </c>
      <c r="N148" s="51" t="str">
        <f>IF(N$4&lt;$B148,"",IF(SUM($F148:M148)&lt;$C148,$C148/$G$136,0))</f>
        <v/>
      </c>
      <c r="O148" s="51" t="str">
        <f>IF(O$4&lt;$B148,"",IF(SUM($F148:N148)&lt;$C148,$C148/$G$136,0))</f>
        <v/>
      </c>
      <c r="P148" s="51" t="str">
        <f>IF(P$4&lt;$B148,"",IF(SUM($F148:O148)&lt;$C148,$C148/$G$136,0))</f>
        <v/>
      </c>
      <c r="Q148" s="51" t="str">
        <f>IF(Q$4&lt;$B148,"",IF(SUM($F148:P148)&lt;$C148,$C148/$G$136,0))</f>
        <v/>
      </c>
      <c r="R148" s="51">
        <f>IF(R$4&lt;$B148,"",IF(SUM($F148:Q148)&lt;$C148,$C148/$G$136,0))</f>
        <v>0.65</v>
      </c>
      <c r="S148" s="51">
        <f>IF(S$4&lt;$B148,"",IF(SUM($F148:R148)&lt;$C148,$C148/$G$136,0))</f>
        <v>0.65</v>
      </c>
      <c r="T148" s="51">
        <f>IF(T$4&lt;$B148,"",IF(SUM($F148:S148)&lt;$C148,$C148/$G$136,0))</f>
        <v>0.65</v>
      </c>
      <c r="U148" s="51">
        <f>IF(U$4&lt;$B148,"",IF(SUM($F148:T148)&lt;$C148,$C148/$G$136,0))</f>
        <v>0.65</v>
      </c>
      <c r="V148" s="51">
        <f>IF(V$4&lt;$B148,"",IF(SUM($F148:U148)&lt;$C148,$C148/$G$136,0))</f>
        <v>0.65</v>
      </c>
      <c r="W148" s="51">
        <f>IF(W$4&lt;$B148,"",IF(SUM($F148:V148)&lt;$C148,$C148/$G$136,0))</f>
        <v>0</v>
      </c>
      <c r="X148" s="51">
        <f>IF(X$4&lt;$B148,"",IF(SUM($F148:W148)&lt;$C148,$C148/$G$136,0))</f>
        <v>0</v>
      </c>
      <c r="Y148" s="51">
        <f>IF(Y$4&lt;$B148,"",IF(SUM($F148:X148)&lt;$C148,$C148/$G$136,0))</f>
        <v>0</v>
      </c>
      <c r="Z148" s="51">
        <f>IF(Z$4&lt;$B148,"",IF(SUM($F148:Y148)&lt;$C148,$C148/$G$136,0))</f>
        <v>0</v>
      </c>
    </row>
    <row r="149" spans="1:26" hidden="1">
      <c r="B149" s="1">
        <f t="shared" si="26"/>
        <v>13</v>
      </c>
      <c r="C149" s="51">
        <v>3.25</v>
      </c>
      <c r="D149" s="51"/>
      <c r="E149" s="107"/>
      <c r="F149" s="152"/>
      <c r="G149" s="51" t="str">
        <f>IF(G$4&lt;$B149,"",IF(SUM($F149:F149)&lt;$C149,$C149/$G$136,0))</f>
        <v/>
      </c>
      <c r="H149" s="51" t="str">
        <f>IF(H$4&lt;$B149,"",IF(SUM($F149:G149)&lt;$C149,$C149/$G$136,0))</f>
        <v/>
      </c>
      <c r="I149" s="51" t="str">
        <f>IF(I$4&lt;$B149,"",IF(SUM($F149:H149)&lt;$C149,$C149/$G$136,0))</f>
        <v/>
      </c>
      <c r="J149" s="51" t="str">
        <f>IF(J$4&lt;$B149,"",IF(SUM($F149:I149)&lt;$C149,$C149/$G$136,0))</f>
        <v/>
      </c>
      <c r="K149" s="51" t="str">
        <f>IF(K$4&lt;$B149,"",IF(SUM($F149:J149)&lt;$C149,$C149/$G$136,0))</f>
        <v/>
      </c>
      <c r="L149" s="51" t="str">
        <f>IF(L$4&lt;$B149,"",IF(SUM($F149:K149)&lt;$C149,$C149/$G$136,0))</f>
        <v/>
      </c>
      <c r="M149" s="51" t="str">
        <f>IF(M$4&lt;$B149,"",IF(SUM($F149:L149)&lt;$C149,$C149/$G$136,0))</f>
        <v/>
      </c>
      <c r="N149" s="51" t="str">
        <f>IF(N$4&lt;$B149,"",IF(SUM($F149:M149)&lt;$C149,$C149/$G$136,0))</f>
        <v/>
      </c>
      <c r="O149" s="51" t="str">
        <f>IF(O$4&lt;$B149,"",IF(SUM($F149:N149)&lt;$C149,$C149/$G$136,0))</f>
        <v/>
      </c>
      <c r="P149" s="51" t="str">
        <f>IF(P$4&lt;$B149,"",IF(SUM($F149:O149)&lt;$C149,$C149/$G$136,0))</f>
        <v/>
      </c>
      <c r="Q149" s="51" t="str">
        <f>IF(Q$4&lt;$B149,"",IF(SUM($F149:P149)&lt;$C149,$C149/$G$136,0))</f>
        <v/>
      </c>
      <c r="R149" s="51" t="str">
        <f>IF(R$4&lt;$B149,"",IF(SUM($F149:Q149)&lt;$C149,$C149/$G$136,0))</f>
        <v/>
      </c>
      <c r="S149" s="51">
        <f>IF(S$4&lt;$B149,"",IF(SUM($F149:R149)&lt;$C149,$C149/$G$136,0))</f>
        <v>0.65</v>
      </c>
      <c r="T149" s="51">
        <f>IF(T$4&lt;$B149,"",IF(SUM($F149:S149)&lt;$C149,$C149/$G$136,0))</f>
        <v>0.65</v>
      </c>
      <c r="U149" s="51">
        <f>IF(U$4&lt;$B149,"",IF(SUM($F149:T149)&lt;$C149,$C149/$G$136,0))</f>
        <v>0.65</v>
      </c>
      <c r="V149" s="51">
        <f>IF(V$4&lt;$B149,"",IF(SUM($F149:U149)&lt;$C149,$C149/$G$136,0))</f>
        <v>0.65</v>
      </c>
      <c r="W149" s="51">
        <f>IF(W$4&lt;$B149,"",IF(SUM($F149:V149)&lt;$C149,$C149/$G$136,0))</f>
        <v>0.65</v>
      </c>
      <c r="X149" s="51">
        <f>IF(X$4&lt;$B149,"",IF(SUM($F149:W149)&lt;$C149,$C149/$G$136,0))</f>
        <v>0</v>
      </c>
      <c r="Y149" s="51">
        <f>IF(Y$4&lt;$B149,"",IF(SUM($F149:X149)&lt;$C149,$C149/$G$136,0))</f>
        <v>0</v>
      </c>
      <c r="Z149" s="51">
        <f>IF(Z$4&lt;$B149,"",IF(SUM($F149:Y149)&lt;$C149,$C149/$G$136,0))</f>
        <v>0</v>
      </c>
    </row>
    <row r="150" spans="1:26" hidden="1">
      <c r="B150" s="1">
        <f t="shared" si="26"/>
        <v>14</v>
      </c>
      <c r="C150" s="51">
        <v>3.25</v>
      </c>
      <c r="D150" s="51"/>
      <c r="E150" s="107"/>
      <c r="F150" s="152"/>
      <c r="G150" s="51" t="str">
        <f>IF(G$4&lt;$B150,"",IF(SUM($F150:F150)&lt;$C150,$C150/$G$136,0))</f>
        <v/>
      </c>
      <c r="H150" s="51" t="str">
        <f>IF(H$4&lt;$B150,"",IF(SUM($F150:G150)&lt;$C150,$C150/$G$136,0))</f>
        <v/>
      </c>
      <c r="I150" s="51" t="str">
        <f>IF(I$4&lt;$B150,"",IF(SUM($F150:H150)&lt;$C150,$C150/$G$136,0))</f>
        <v/>
      </c>
      <c r="J150" s="51" t="str">
        <f>IF(J$4&lt;$B150,"",IF(SUM($F150:I150)&lt;$C150,$C150/$G$136,0))</f>
        <v/>
      </c>
      <c r="K150" s="51" t="str">
        <f>IF(K$4&lt;$B150,"",IF(SUM($F150:J150)&lt;$C150,$C150/$G$136,0))</f>
        <v/>
      </c>
      <c r="L150" s="51" t="str">
        <f>IF(L$4&lt;$B150,"",IF(SUM($F150:K150)&lt;$C150,$C150/$G$136,0))</f>
        <v/>
      </c>
      <c r="M150" s="51" t="str">
        <f>IF(M$4&lt;$B150,"",IF(SUM($F150:L150)&lt;$C150,$C150/$G$136,0))</f>
        <v/>
      </c>
      <c r="N150" s="51" t="str">
        <f>IF(N$4&lt;$B150,"",IF(SUM($F150:M150)&lt;$C150,$C150/$G$136,0))</f>
        <v/>
      </c>
      <c r="O150" s="51" t="str">
        <f>IF(O$4&lt;$B150,"",IF(SUM($F150:N150)&lt;$C150,$C150/$G$136,0))</f>
        <v/>
      </c>
      <c r="P150" s="51" t="str">
        <f>IF(P$4&lt;$B150,"",IF(SUM($F150:O150)&lt;$C150,$C150/$G$136,0))</f>
        <v/>
      </c>
      <c r="Q150" s="51" t="str">
        <f>IF(Q$4&lt;$B150,"",IF(SUM($F150:P150)&lt;$C150,$C150/$G$136,0))</f>
        <v/>
      </c>
      <c r="R150" s="51" t="str">
        <f>IF(R$4&lt;$B150,"",IF(SUM($F150:Q150)&lt;$C150,$C150/$G$136,0))</f>
        <v/>
      </c>
      <c r="S150" s="51" t="str">
        <f>IF(S$4&lt;$B150,"",IF(SUM($F150:R150)&lt;$C150,$C150/$G$136,0))</f>
        <v/>
      </c>
      <c r="T150" s="51">
        <f>IF(T$4&lt;$B150,"",IF(SUM($F150:S150)&lt;$C150,$C150/$G$136,0))</f>
        <v>0.65</v>
      </c>
      <c r="U150" s="51">
        <f>IF(U$4&lt;$B150,"",IF(SUM($F150:T150)&lt;$C150,$C150/$G$136,0))</f>
        <v>0.65</v>
      </c>
      <c r="V150" s="51">
        <f>IF(V$4&lt;$B150,"",IF(SUM($F150:U150)&lt;$C150,$C150/$G$136,0))</f>
        <v>0.65</v>
      </c>
      <c r="W150" s="51">
        <f>IF(W$4&lt;$B150,"",IF(SUM($F150:V150)&lt;$C150,$C150/$G$136,0))</f>
        <v>0.65</v>
      </c>
      <c r="X150" s="51">
        <f>IF(X$4&lt;$B150,"",IF(SUM($F150:W150)&lt;$C150,$C150/$G$136,0))</f>
        <v>0.65</v>
      </c>
      <c r="Y150" s="51">
        <f>IF(Y$4&lt;$B150,"",IF(SUM($F150:X150)&lt;$C150,$C150/$G$136,0))</f>
        <v>0</v>
      </c>
      <c r="Z150" s="51">
        <f>IF(Z$4&lt;$B150,"",IF(SUM($F150:Y150)&lt;$C150,$C150/$G$136,0))</f>
        <v>0</v>
      </c>
    </row>
    <row r="151" spans="1:26" hidden="1">
      <c r="B151" s="1">
        <f t="shared" si="26"/>
        <v>15</v>
      </c>
      <c r="C151" s="51">
        <v>3.25</v>
      </c>
      <c r="D151" s="51"/>
      <c r="E151" s="107"/>
      <c r="F151" s="152"/>
      <c r="G151" s="51" t="str">
        <f>IF(G$4&lt;$B151,"",IF(SUM($F151:F151)&lt;$C151,$C151/$G$136,0))</f>
        <v/>
      </c>
      <c r="H151" s="51" t="str">
        <f>IF(H$4&lt;$B151,"",IF(SUM($F151:G151)&lt;$C151,$C151/$G$136,0))</f>
        <v/>
      </c>
      <c r="I151" s="51" t="str">
        <f>IF(I$4&lt;$B151,"",IF(SUM($F151:H151)&lt;$C151,$C151/$G$136,0))</f>
        <v/>
      </c>
      <c r="J151" s="51" t="str">
        <f>IF(J$4&lt;$B151,"",IF(SUM($F151:I151)&lt;$C151,$C151/$G$136,0))</f>
        <v/>
      </c>
      <c r="K151" s="51" t="str">
        <f>IF(K$4&lt;$B151,"",IF(SUM($F151:J151)&lt;$C151,$C151/$G$136,0))</f>
        <v/>
      </c>
      <c r="L151" s="51" t="str">
        <f>IF(L$4&lt;$B151,"",IF(SUM($F151:K151)&lt;$C151,$C151/$G$136,0))</f>
        <v/>
      </c>
      <c r="M151" s="51" t="str">
        <f>IF(M$4&lt;$B151,"",IF(SUM($F151:L151)&lt;$C151,$C151/$G$136,0))</f>
        <v/>
      </c>
      <c r="N151" s="51" t="str">
        <f>IF(N$4&lt;$B151,"",IF(SUM($F151:M151)&lt;$C151,$C151/$G$136,0))</f>
        <v/>
      </c>
      <c r="O151" s="51" t="str">
        <f>IF(O$4&lt;$B151,"",IF(SUM($F151:N151)&lt;$C151,$C151/$G$136,0))</f>
        <v/>
      </c>
      <c r="P151" s="51" t="str">
        <f>IF(P$4&lt;$B151,"",IF(SUM($F151:O151)&lt;$C151,$C151/$G$136,0))</f>
        <v/>
      </c>
      <c r="Q151" s="51" t="str">
        <f>IF(Q$4&lt;$B151,"",IF(SUM($F151:P151)&lt;$C151,$C151/$G$136,0))</f>
        <v/>
      </c>
      <c r="R151" s="51" t="str">
        <f>IF(R$4&lt;$B151,"",IF(SUM($F151:Q151)&lt;$C151,$C151/$G$136,0))</f>
        <v/>
      </c>
      <c r="S151" s="51" t="str">
        <f>IF(S$4&lt;$B151,"",IF(SUM($F151:R151)&lt;$C151,$C151/$G$136,0))</f>
        <v/>
      </c>
      <c r="T151" s="51" t="str">
        <f>IF(T$4&lt;$B151,"",IF(SUM($F151:S151)&lt;$C151,$C151/$G$136,0))</f>
        <v/>
      </c>
      <c r="U151" s="51">
        <f>IF(U$4&lt;$B151,"",IF(SUM($F151:T151)&lt;$C151,$C151/$G$136,0))</f>
        <v>0.65</v>
      </c>
      <c r="V151" s="51">
        <f>IF(V$4&lt;$B151,"",IF(SUM($F151:U151)&lt;$C151,$C151/$G$136,0))</f>
        <v>0.65</v>
      </c>
      <c r="W151" s="51">
        <f>IF(W$4&lt;$B151,"",IF(SUM($F151:V151)&lt;$C151,$C151/$G$136,0))</f>
        <v>0.65</v>
      </c>
      <c r="X151" s="51">
        <f>IF(X$4&lt;$B151,"",IF(SUM($F151:W151)&lt;$C151,$C151/$G$136,0))</f>
        <v>0.65</v>
      </c>
      <c r="Y151" s="51">
        <f>IF(Y$4&lt;$B151,"",IF(SUM($F151:X151)&lt;$C151,$C151/$G$136,0))</f>
        <v>0.65</v>
      </c>
      <c r="Z151" s="51">
        <f>IF(Z$4&lt;$B151,"",IF(SUM($F151:Y151)&lt;$C151,$C151/$G$136,0))</f>
        <v>0</v>
      </c>
    </row>
    <row r="152" spans="1:26" hidden="1">
      <c r="B152" s="1">
        <f t="shared" si="26"/>
        <v>16</v>
      </c>
      <c r="C152" s="51">
        <v>3.25</v>
      </c>
      <c r="D152" s="51"/>
      <c r="E152" s="107"/>
      <c r="F152" s="152"/>
      <c r="G152" s="51" t="str">
        <f>IF(G$4&lt;$B152,"",IF(SUM($F152:F152)&lt;$C152,$C152/$G$136,0))</f>
        <v/>
      </c>
      <c r="H152" s="51" t="str">
        <f>IF(H$4&lt;$B152,"",IF(SUM($F152:G152)&lt;$C152,$C152/$G$136,0))</f>
        <v/>
      </c>
      <c r="I152" s="51" t="str">
        <f>IF(I$4&lt;$B152,"",IF(SUM($F152:H152)&lt;$C152,$C152/$G$136,0))</f>
        <v/>
      </c>
      <c r="J152" s="51" t="str">
        <f>IF(J$4&lt;$B152,"",IF(SUM($F152:I152)&lt;$C152,$C152/$G$136,0))</f>
        <v/>
      </c>
      <c r="K152" s="51" t="str">
        <f>IF(K$4&lt;$B152,"",IF(SUM($F152:J152)&lt;$C152,$C152/$G$136,0))</f>
        <v/>
      </c>
      <c r="L152" s="51" t="str">
        <f>IF(L$4&lt;$B152,"",IF(SUM($F152:K152)&lt;$C152,$C152/$G$136,0))</f>
        <v/>
      </c>
      <c r="M152" s="51" t="str">
        <f>IF(M$4&lt;$B152,"",IF(SUM($F152:L152)&lt;$C152,$C152/$G$136,0))</f>
        <v/>
      </c>
      <c r="N152" s="51" t="str">
        <f>IF(N$4&lt;$B152,"",IF(SUM($F152:M152)&lt;$C152,$C152/$G$136,0))</f>
        <v/>
      </c>
      <c r="O152" s="51" t="str">
        <f>IF(O$4&lt;$B152,"",IF(SUM($F152:N152)&lt;$C152,$C152/$G$136,0))</f>
        <v/>
      </c>
      <c r="P152" s="51" t="str">
        <f>IF(P$4&lt;$B152,"",IF(SUM($F152:O152)&lt;$C152,$C152/$G$136,0))</f>
        <v/>
      </c>
      <c r="Q152" s="51" t="str">
        <f>IF(Q$4&lt;$B152,"",IF(SUM($F152:P152)&lt;$C152,$C152/$G$136,0))</f>
        <v/>
      </c>
      <c r="R152" s="51" t="str">
        <f>IF(R$4&lt;$B152,"",IF(SUM($F152:Q152)&lt;$C152,$C152/$G$136,0))</f>
        <v/>
      </c>
      <c r="S152" s="51" t="str">
        <f>IF(S$4&lt;$B152,"",IF(SUM($F152:R152)&lt;$C152,$C152/$G$136,0))</f>
        <v/>
      </c>
      <c r="T152" s="51" t="str">
        <f>IF(T$4&lt;$B152,"",IF(SUM($F152:S152)&lt;$C152,$C152/$G$136,0))</f>
        <v/>
      </c>
      <c r="U152" s="51" t="str">
        <f>IF(U$4&lt;$B152,"",IF(SUM($F152:T152)&lt;$C152,$C152/$G$136,0))</f>
        <v/>
      </c>
      <c r="V152" s="51">
        <f>IF(V$4&lt;$B152,"",IF(SUM($F152:U152)&lt;$C152,$C152/$G$136,0))</f>
        <v>0.65</v>
      </c>
      <c r="W152" s="51">
        <f>IF(W$4&lt;$B152,"",IF(SUM($F152:V152)&lt;$C152,$C152/$G$136,0))</f>
        <v>0.65</v>
      </c>
      <c r="X152" s="51">
        <f>IF(X$4&lt;$B152,"",IF(SUM($F152:W152)&lt;$C152,$C152/$G$136,0))</f>
        <v>0.65</v>
      </c>
      <c r="Y152" s="51">
        <f>IF(Y$4&lt;$B152,"",IF(SUM($F152:X152)&lt;$C152,$C152/$G$136,0))</f>
        <v>0.65</v>
      </c>
      <c r="Z152" s="51">
        <f>IF(Z$4&lt;$B152,"",IF(SUM($F152:Y152)&lt;$C152,$C152/$G$136,0))</f>
        <v>0.65</v>
      </c>
    </row>
    <row r="153" spans="1:26" hidden="1">
      <c r="B153" s="1">
        <f t="shared" si="26"/>
        <v>17</v>
      </c>
      <c r="C153" s="51">
        <v>3.25</v>
      </c>
      <c r="D153" s="51"/>
      <c r="E153" s="107"/>
      <c r="F153" s="152"/>
      <c r="G153" s="51" t="str">
        <f>IF(G$4&lt;$B153,"",IF(SUM($F153:F153)&lt;$C153,$C153/$G$136,0))</f>
        <v/>
      </c>
      <c r="H153" s="51" t="str">
        <f>IF(H$4&lt;$B153,"",IF(SUM($F153:G153)&lt;$C153,$C153/$G$136,0))</f>
        <v/>
      </c>
      <c r="I153" s="51" t="str">
        <f>IF(I$4&lt;$B153,"",IF(SUM($F153:H153)&lt;$C153,$C153/$G$136,0))</f>
        <v/>
      </c>
      <c r="J153" s="51" t="str">
        <f>IF(J$4&lt;$B153,"",IF(SUM($F153:I153)&lt;$C153,$C153/$G$136,0))</f>
        <v/>
      </c>
      <c r="K153" s="51" t="str">
        <f>IF(K$4&lt;$B153,"",IF(SUM($F153:J153)&lt;$C153,$C153/$G$136,0))</f>
        <v/>
      </c>
      <c r="L153" s="51" t="str">
        <f>IF(L$4&lt;$B153,"",IF(SUM($F153:K153)&lt;$C153,$C153/$G$136,0))</f>
        <v/>
      </c>
      <c r="M153" s="51" t="str">
        <f>IF(M$4&lt;$B153,"",IF(SUM($F153:L153)&lt;$C153,$C153/$G$136,0))</f>
        <v/>
      </c>
      <c r="N153" s="51" t="str">
        <f>IF(N$4&lt;$B153,"",IF(SUM($F153:M153)&lt;$C153,$C153/$G$136,0))</f>
        <v/>
      </c>
      <c r="O153" s="51" t="str">
        <f>IF(O$4&lt;$B153,"",IF(SUM($F153:N153)&lt;$C153,$C153/$G$136,0))</f>
        <v/>
      </c>
      <c r="P153" s="51" t="str">
        <f>IF(P$4&lt;$B153,"",IF(SUM($F153:O153)&lt;$C153,$C153/$G$136,0))</f>
        <v/>
      </c>
      <c r="Q153" s="51" t="str">
        <f>IF(Q$4&lt;$B153,"",IF(SUM($F153:P153)&lt;$C153,$C153/$G$136,0))</f>
        <v/>
      </c>
      <c r="R153" s="51" t="str">
        <f>IF(R$4&lt;$B153,"",IF(SUM($F153:Q153)&lt;$C153,$C153/$G$136,0))</f>
        <v/>
      </c>
      <c r="S153" s="51" t="str">
        <f>IF(S$4&lt;$B153,"",IF(SUM($F153:R153)&lt;$C153,$C153/$G$136,0))</f>
        <v/>
      </c>
      <c r="T153" s="51" t="str">
        <f>IF(T$4&lt;$B153,"",IF(SUM($F153:S153)&lt;$C153,$C153/$G$136,0))</f>
        <v/>
      </c>
      <c r="U153" s="51" t="str">
        <f>IF(U$4&lt;$B153,"",IF(SUM($F153:T153)&lt;$C153,$C153/$G$136,0))</f>
        <v/>
      </c>
      <c r="V153" s="51" t="str">
        <f>IF(V$4&lt;$B153,"",IF(SUM($F153:U153)&lt;$C153,$C153/$G$136,0))</f>
        <v/>
      </c>
      <c r="W153" s="51">
        <f>IF(W$4&lt;$B153,"",IF(SUM($F153:V153)&lt;$C153,$C153/$G$136,0))</f>
        <v>0.65</v>
      </c>
      <c r="X153" s="51">
        <f>IF(X$4&lt;$B153,"",IF(SUM($F153:W153)&lt;$C153,$C153/$G$136,0))</f>
        <v>0.65</v>
      </c>
      <c r="Y153" s="51">
        <f>IF(Y$4&lt;$B153,"",IF(SUM($F153:X153)&lt;$C153,$C153/$G$136,0))</f>
        <v>0.65</v>
      </c>
      <c r="Z153" s="51">
        <f>IF(Z$4&lt;$B153,"",IF(SUM($F153:Y153)&lt;$C153,$C153/$G$136,0))</f>
        <v>0.65</v>
      </c>
    </row>
    <row r="154" spans="1:26" hidden="1">
      <c r="B154" s="1">
        <f t="shared" si="26"/>
        <v>18</v>
      </c>
      <c r="C154" s="51">
        <v>3.25</v>
      </c>
      <c r="D154" s="51"/>
      <c r="E154" s="107"/>
      <c r="F154" s="152"/>
      <c r="G154" s="51" t="str">
        <f>IF(G$4&lt;$B154,"",IF(SUM($F154:F154)&lt;$C154,$C154/$G$136,0))</f>
        <v/>
      </c>
      <c r="H154" s="51" t="str">
        <f>IF(H$4&lt;$B154,"",IF(SUM($F154:G154)&lt;$C154,$C154/$G$136,0))</f>
        <v/>
      </c>
      <c r="I154" s="51" t="str">
        <f>IF(I$4&lt;$B154,"",IF(SUM($F154:H154)&lt;$C154,$C154/$G$136,0))</f>
        <v/>
      </c>
      <c r="J154" s="51" t="str">
        <f>IF(J$4&lt;$B154,"",IF(SUM($F154:I154)&lt;$C154,$C154/$G$136,0))</f>
        <v/>
      </c>
      <c r="K154" s="51" t="str">
        <f>IF(K$4&lt;$B154,"",IF(SUM($F154:J154)&lt;$C154,$C154/$G$136,0))</f>
        <v/>
      </c>
      <c r="L154" s="51" t="str">
        <f>IF(L$4&lt;$B154,"",IF(SUM($F154:K154)&lt;$C154,$C154/$G$136,0))</f>
        <v/>
      </c>
      <c r="M154" s="51" t="str">
        <f>IF(M$4&lt;$B154,"",IF(SUM($F154:L154)&lt;$C154,$C154/$G$136,0))</f>
        <v/>
      </c>
      <c r="N154" s="51" t="str">
        <f>IF(N$4&lt;$B154,"",IF(SUM($F154:M154)&lt;$C154,$C154/$G$136,0))</f>
        <v/>
      </c>
      <c r="O154" s="51" t="str">
        <f>IF(O$4&lt;$B154,"",IF(SUM($F154:N154)&lt;$C154,$C154/$G$136,0))</f>
        <v/>
      </c>
      <c r="P154" s="51" t="str">
        <f>IF(P$4&lt;$B154,"",IF(SUM($F154:O154)&lt;$C154,$C154/$G$136,0))</f>
        <v/>
      </c>
      <c r="Q154" s="51" t="str">
        <f>IF(Q$4&lt;$B154,"",IF(SUM($F154:P154)&lt;$C154,$C154/$G$136,0))</f>
        <v/>
      </c>
      <c r="R154" s="51" t="str">
        <f>IF(R$4&lt;$B154,"",IF(SUM($F154:Q154)&lt;$C154,$C154/$G$136,0))</f>
        <v/>
      </c>
      <c r="S154" s="51" t="str">
        <f>IF(S$4&lt;$B154,"",IF(SUM($F154:R154)&lt;$C154,$C154/$G$136,0))</f>
        <v/>
      </c>
      <c r="T154" s="51" t="str">
        <f>IF(T$4&lt;$B154,"",IF(SUM($F154:S154)&lt;$C154,$C154/$G$136,0))</f>
        <v/>
      </c>
      <c r="U154" s="51" t="str">
        <f>IF(U$4&lt;$B154,"",IF(SUM($F154:T154)&lt;$C154,$C154/$G$136,0))</f>
        <v/>
      </c>
      <c r="V154" s="51" t="str">
        <f>IF(V$4&lt;$B154,"",IF(SUM($F154:U154)&lt;$C154,$C154/$G$136,0))</f>
        <v/>
      </c>
      <c r="W154" s="51" t="str">
        <f>IF(W$4&lt;$B154,"",IF(SUM($F154:V154)&lt;$C154,$C154/$G$136,0))</f>
        <v/>
      </c>
      <c r="X154" s="51">
        <f>IF(X$4&lt;$B154,"",IF(SUM($F154:W154)&lt;$C154,$C154/$G$136,0))</f>
        <v>0.65</v>
      </c>
      <c r="Y154" s="51">
        <f>IF(Y$4&lt;$B154,"",IF(SUM($F154:X154)&lt;$C154,$C154/$G$136,0))</f>
        <v>0.65</v>
      </c>
      <c r="Z154" s="51">
        <f>IF(Z$4&lt;$B154,"",IF(SUM($F154:Y154)&lt;$C154,$C154/$G$136,0))</f>
        <v>0.65</v>
      </c>
    </row>
    <row r="155" spans="1:26" hidden="1">
      <c r="B155" s="1">
        <f t="shared" si="26"/>
        <v>19</v>
      </c>
      <c r="C155" s="51">
        <v>3.25</v>
      </c>
      <c r="D155" s="51"/>
      <c r="E155" s="107"/>
      <c r="F155" s="152"/>
      <c r="G155" s="51" t="str">
        <f>IF(G$4&lt;$B155,"",IF(SUM($F155:F155)&lt;$C155,$C155/$G$136,0))</f>
        <v/>
      </c>
      <c r="H155" s="51" t="str">
        <f>IF(H$4&lt;$B155,"",IF(SUM($F155:G155)&lt;$C155,$C155/$G$136,0))</f>
        <v/>
      </c>
      <c r="I155" s="51" t="str">
        <f>IF(I$4&lt;$B155,"",IF(SUM($F155:H155)&lt;$C155,$C155/$G$136,0))</f>
        <v/>
      </c>
      <c r="J155" s="51" t="str">
        <f>IF(J$4&lt;$B155,"",IF(SUM($F155:I155)&lt;$C155,$C155/$G$136,0))</f>
        <v/>
      </c>
      <c r="K155" s="51" t="str">
        <f>IF(K$4&lt;$B155,"",IF(SUM($F155:J155)&lt;$C155,$C155/$G$136,0))</f>
        <v/>
      </c>
      <c r="L155" s="51" t="str">
        <f>IF(L$4&lt;$B155,"",IF(SUM($F155:K155)&lt;$C155,$C155/$G$136,0))</f>
        <v/>
      </c>
      <c r="M155" s="51" t="str">
        <f>IF(M$4&lt;$B155,"",IF(SUM($F155:L155)&lt;$C155,$C155/$G$136,0))</f>
        <v/>
      </c>
      <c r="N155" s="51" t="str">
        <f>IF(N$4&lt;$B155,"",IF(SUM($F155:M155)&lt;$C155,$C155/$G$136,0))</f>
        <v/>
      </c>
      <c r="O155" s="51" t="str">
        <f>IF(O$4&lt;$B155,"",IF(SUM($F155:N155)&lt;$C155,$C155/$G$136,0))</f>
        <v/>
      </c>
      <c r="P155" s="51" t="str">
        <f>IF(P$4&lt;$B155,"",IF(SUM($F155:O155)&lt;$C155,$C155/$G$136,0))</f>
        <v/>
      </c>
      <c r="Q155" s="51" t="str">
        <f>IF(Q$4&lt;$B155,"",IF(SUM($F155:P155)&lt;$C155,$C155/$G$136,0))</f>
        <v/>
      </c>
      <c r="R155" s="51" t="str">
        <f>IF(R$4&lt;$B155,"",IF(SUM($F155:Q155)&lt;$C155,$C155/$G$136,0))</f>
        <v/>
      </c>
      <c r="S155" s="51" t="str">
        <f>IF(S$4&lt;$B155,"",IF(SUM($F155:R155)&lt;$C155,$C155/$G$136,0))</f>
        <v/>
      </c>
      <c r="T155" s="51" t="str">
        <f>IF(T$4&lt;$B155,"",IF(SUM($F155:S155)&lt;$C155,$C155/$G$136,0))</f>
        <v/>
      </c>
      <c r="U155" s="51" t="str">
        <f>IF(U$4&lt;$B155,"",IF(SUM($F155:T155)&lt;$C155,$C155/$G$136,0))</f>
        <v/>
      </c>
      <c r="V155" s="51" t="str">
        <f>IF(V$4&lt;$B155,"",IF(SUM($F155:U155)&lt;$C155,$C155/$G$136,0))</f>
        <v/>
      </c>
      <c r="W155" s="51" t="str">
        <f>IF(W$4&lt;$B155,"",IF(SUM($F155:V155)&lt;$C155,$C155/$G$136,0))</f>
        <v/>
      </c>
      <c r="X155" s="51" t="str">
        <f>IF(X$4&lt;$B155,"",IF(SUM($F155:W155)&lt;$C155,$C155/$G$136,0))</f>
        <v/>
      </c>
      <c r="Y155" s="51">
        <f>IF(Y$4&lt;$B155,"",IF(SUM($F155:X155)&lt;$C155,$C155/$G$136,0))</f>
        <v>0.65</v>
      </c>
      <c r="Z155" s="51">
        <f>IF(Z$4&lt;$B155,"",IF(SUM($F155:Y155)&lt;$C155,$C155/$G$136,0))</f>
        <v>0.65</v>
      </c>
    </row>
    <row r="156" spans="1:26">
      <c r="B156" s="1">
        <f t="shared" si="26"/>
        <v>20</v>
      </c>
      <c r="C156" s="51">
        <v>3.25</v>
      </c>
      <c r="D156" s="51"/>
      <c r="E156" s="107"/>
      <c r="F156" s="152"/>
      <c r="G156" s="51" t="str">
        <f>IF(G$4&lt;$B156,"",IF(SUM($F156:F156)&lt;$C156,$C156/$G$136,0))</f>
        <v/>
      </c>
      <c r="H156" s="51" t="str">
        <f>IF(H$4&lt;$B156,"",IF(SUM($F156:G156)&lt;$C156,$C156/$G$136,0))</f>
        <v/>
      </c>
      <c r="I156" s="51" t="str">
        <f>IF(I$4&lt;$B156,"",IF(SUM($F156:H156)&lt;$C156,$C156/$G$136,0))</f>
        <v/>
      </c>
      <c r="J156" s="51" t="str">
        <f>IF(J$4&lt;$B156,"",IF(SUM($F156:I156)&lt;$C156,$C156/$G$136,0))</f>
        <v/>
      </c>
      <c r="K156" s="51" t="str">
        <f>IF(K$4&lt;$B156,"",IF(SUM($F156:J156)&lt;$C156,$C156/$G$136,0))</f>
        <v/>
      </c>
      <c r="L156" s="51" t="str">
        <f>IF(L$4&lt;$B156,"",IF(SUM($F156:K156)&lt;$C156,$C156/$G$136,0))</f>
        <v/>
      </c>
      <c r="M156" s="51" t="str">
        <f>IF(M$4&lt;$B156,"",IF(SUM($F156:L156)&lt;$C156,$C156/$G$136,0))</f>
        <v/>
      </c>
      <c r="N156" s="51" t="str">
        <f>IF(N$4&lt;$B156,"",IF(SUM($F156:M156)&lt;$C156,$C156/$G$136,0))</f>
        <v/>
      </c>
      <c r="O156" s="51" t="str">
        <f>IF(O$4&lt;$B156,"",IF(SUM($F156:N156)&lt;$C156,$C156/$G$136,0))</f>
        <v/>
      </c>
      <c r="P156" s="51" t="str">
        <f>IF(P$4&lt;$B156,"",IF(SUM($F156:O156)&lt;$C156,$C156/$G$136,0))</f>
        <v/>
      </c>
      <c r="Q156" s="51" t="str">
        <f>IF(Q$4&lt;$B156,"",IF(SUM($F156:P156)&lt;$C156,$C156/$G$136,0))</f>
        <v/>
      </c>
      <c r="R156" s="51" t="str">
        <f>IF(R$4&lt;$B156,"",IF(SUM($F156:Q156)&lt;$C156,$C156/$G$136,0))</f>
        <v/>
      </c>
      <c r="S156" s="51" t="str">
        <f>IF(S$4&lt;$B156,"",IF(SUM($F156:R156)&lt;$C156,$C156/$G$136,0))</f>
        <v/>
      </c>
      <c r="T156" s="51" t="str">
        <f>IF(T$4&lt;$B156,"",IF(SUM($F156:S156)&lt;$C156,$C156/$G$136,0))</f>
        <v/>
      </c>
      <c r="U156" s="51" t="str">
        <f>IF(U$4&lt;$B156,"",IF(SUM($F156:T156)&lt;$C156,$C156/$G$136,0))</f>
        <v/>
      </c>
      <c r="V156" s="51" t="str">
        <f>IF(V$4&lt;$B156,"",IF(SUM($F156:U156)&lt;$C156,$C156/$G$136,0))</f>
        <v/>
      </c>
      <c r="W156" s="51" t="str">
        <f>IF(W$4&lt;$B156,"",IF(SUM($F156:V156)&lt;$C156,$C156/$G$136,0))</f>
        <v/>
      </c>
      <c r="X156" s="51" t="str">
        <f>IF(X$4&lt;$B156,"",IF(SUM($F156:W156)&lt;$C156,$C156/$G$136,0))</f>
        <v/>
      </c>
      <c r="Y156" s="51" t="str">
        <f>IF(Y$4&lt;$B156,"",IF(SUM($F156:X156)&lt;$C156,$C156/$G$136,0))</f>
        <v/>
      </c>
      <c r="Z156" s="51">
        <f>IF(Z$4&lt;$B156,"",IF(SUM($F156:Y156)&lt;$C156,$C156/$G$136,0))</f>
        <v>0.65</v>
      </c>
    </row>
    <row r="157" spans="1:26">
      <c r="A157" s="1" t="s">
        <v>82</v>
      </c>
      <c r="C157" s="45" t="s">
        <v>109</v>
      </c>
      <c r="D157" s="45"/>
      <c r="E157" s="47"/>
      <c r="F157" s="115"/>
      <c r="G157" s="82">
        <f t="shared" ref="G157:Z157" si="27">SUM(G137:G156)</f>
        <v>0</v>
      </c>
      <c r="H157" s="82">
        <f t="shared" si="27"/>
        <v>0</v>
      </c>
      <c r="I157" s="82">
        <f t="shared" si="27"/>
        <v>0</v>
      </c>
      <c r="J157" s="82">
        <f t="shared" si="27"/>
        <v>0</v>
      </c>
      <c r="K157" s="82">
        <f t="shared" si="27"/>
        <v>0</v>
      </c>
      <c r="L157" s="82">
        <f t="shared" si="27"/>
        <v>0</v>
      </c>
      <c r="M157" s="82">
        <f t="shared" si="27"/>
        <v>0</v>
      </c>
      <c r="N157" s="82">
        <f t="shared" si="27"/>
        <v>0</v>
      </c>
      <c r="O157" s="82">
        <f t="shared" si="27"/>
        <v>0</v>
      </c>
      <c r="P157" s="82">
        <f t="shared" si="27"/>
        <v>0</v>
      </c>
      <c r="Q157" s="82">
        <f t="shared" si="27"/>
        <v>0.65</v>
      </c>
      <c r="R157" s="82">
        <f t="shared" si="27"/>
        <v>1.3</v>
      </c>
      <c r="S157" s="82">
        <f t="shared" si="27"/>
        <v>1.9500000000000002</v>
      </c>
      <c r="T157" s="82">
        <f t="shared" si="27"/>
        <v>2.6</v>
      </c>
      <c r="U157" s="82">
        <f t="shared" si="27"/>
        <v>3.25</v>
      </c>
      <c r="V157" s="82">
        <f t="shared" si="27"/>
        <v>3.25</v>
      </c>
      <c r="W157" s="82">
        <f t="shared" si="27"/>
        <v>3.25</v>
      </c>
      <c r="X157" s="82">
        <f t="shared" si="27"/>
        <v>3.25</v>
      </c>
      <c r="Y157" s="82">
        <f t="shared" si="27"/>
        <v>3.25</v>
      </c>
      <c r="Z157" s="82">
        <f t="shared" si="27"/>
        <v>3.25</v>
      </c>
    </row>
  </sheetData>
  <mergeCells count="1">
    <mergeCell ref="C4:C5"/>
  </mergeCells>
  <pageMargins left="0.7" right="0.7" top="0.75" bottom="0.75" header="0.3" footer="0.3"/>
  <pageSetup fitToHeight="0" orientation="landscape" r:id="rId1"/>
  <headerFooter>
    <oddHeader>&amp;C&amp;"Calibri"&amp;10&amp;K000000 CUI//PROPIN&amp;1#_x000D_</oddHeader>
    <oddFooter>&amp;C_x000D_&amp;1#&amp;"Calibri"&amp;10&amp;K000000 This document contains moderate sensitivity CHIPS Applicant Data and Information.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371D-72DD-4C9D-BDC9-18E71A62F474}">
  <sheetPr>
    <tabColor theme="4"/>
  </sheetPr>
  <dimension ref="A1:AT164"/>
  <sheetViews>
    <sheetView showGridLines="0" zoomScale="90" zoomScaleNormal="90" workbookViewId="0">
      <pane xSplit="3" ySplit="8" topLeftCell="D27" activePane="bottomRight" state="frozen"/>
      <selection pane="topRight" activeCell="D1" sqref="D1"/>
      <selection pane="bottomLeft" activeCell="A9" sqref="A9"/>
      <selection pane="bottomRight" activeCell="B2" sqref="B2"/>
    </sheetView>
  </sheetViews>
  <sheetFormatPr defaultColWidth="9.109375" defaultRowHeight="14.4" outlineLevelRow="1"/>
  <cols>
    <col min="1" max="1" width="2.109375" style="1" customWidth="1"/>
    <col min="2" max="2" width="41.88671875" style="1" customWidth="1"/>
    <col min="3" max="3" width="22.33203125" style="1" customWidth="1"/>
    <col min="4" max="23" width="13.33203125" style="1" customWidth="1"/>
    <col min="24" max="25" width="9.109375" style="1"/>
    <col min="26" max="26" width="34.44140625" style="1" customWidth="1"/>
    <col min="27" max="27" width="10.88671875" style="1" customWidth="1"/>
    <col min="28" max="16384" width="9.109375" style="1"/>
  </cols>
  <sheetData>
    <row r="1" spans="1:46" ht="5.0999999999999996" customHeight="1"/>
    <row r="2" spans="1:46" ht="18.600000000000001" thickBot="1">
      <c r="B2" s="10" t="s">
        <v>12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46" ht="5.0999999999999996" customHeight="1"/>
    <row r="4" spans="1:46" s="9" customFormat="1">
      <c r="A4" s="11"/>
      <c r="B4" s="12"/>
      <c r="C4" s="266"/>
      <c r="D4" s="13">
        <v>1</v>
      </c>
      <c r="E4" s="13">
        <f>D4+1</f>
        <v>2</v>
      </c>
      <c r="F4" s="13">
        <f t="shared" ref="F4:W4" si="0">E4+1</f>
        <v>3</v>
      </c>
      <c r="G4" s="13">
        <f t="shared" si="0"/>
        <v>4</v>
      </c>
      <c r="H4" s="13">
        <f t="shared" si="0"/>
        <v>5</v>
      </c>
      <c r="I4" s="13">
        <f t="shared" si="0"/>
        <v>6</v>
      </c>
      <c r="J4" s="13">
        <f t="shared" si="0"/>
        <v>7</v>
      </c>
      <c r="K4" s="13">
        <f t="shared" si="0"/>
        <v>8</v>
      </c>
      <c r="L4" s="13">
        <f t="shared" si="0"/>
        <v>9</v>
      </c>
      <c r="M4" s="13">
        <f t="shared" si="0"/>
        <v>10</v>
      </c>
      <c r="N4" s="13">
        <f t="shared" si="0"/>
        <v>11</v>
      </c>
      <c r="O4" s="13">
        <f t="shared" si="0"/>
        <v>12</v>
      </c>
      <c r="P4" s="13">
        <f t="shared" si="0"/>
        <v>13</v>
      </c>
      <c r="Q4" s="13">
        <f t="shared" si="0"/>
        <v>14</v>
      </c>
      <c r="R4" s="13">
        <f t="shared" si="0"/>
        <v>15</v>
      </c>
      <c r="S4" s="13">
        <f t="shared" si="0"/>
        <v>16</v>
      </c>
      <c r="T4" s="13">
        <f t="shared" si="0"/>
        <v>17</v>
      </c>
      <c r="U4" s="13">
        <f t="shared" si="0"/>
        <v>18</v>
      </c>
      <c r="V4" s="13">
        <f t="shared" si="0"/>
        <v>19</v>
      </c>
      <c r="W4" s="13">
        <f t="shared" si="0"/>
        <v>20</v>
      </c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</row>
    <row r="5" spans="1:46" s="9" customFormat="1">
      <c r="A5" s="14" t="s">
        <v>82</v>
      </c>
      <c r="B5" s="12" t="s">
        <v>110</v>
      </c>
      <c r="C5" s="266"/>
      <c r="D5" s="15">
        <f>+Control!B6</f>
        <v>45657</v>
      </c>
      <c r="E5" s="15">
        <f t="shared" ref="E5:W5" si="1">EOMONTH(D5,12)</f>
        <v>46022</v>
      </c>
      <c r="F5" s="16">
        <f t="shared" si="1"/>
        <v>46387</v>
      </c>
      <c r="G5" s="16">
        <f t="shared" si="1"/>
        <v>46752</v>
      </c>
      <c r="H5" s="16">
        <f t="shared" si="1"/>
        <v>47118</v>
      </c>
      <c r="I5" s="16">
        <f t="shared" si="1"/>
        <v>47483</v>
      </c>
      <c r="J5" s="16">
        <f t="shared" si="1"/>
        <v>47848</v>
      </c>
      <c r="K5" s="16">
        <f t="shared" si="1"/>
        <v>48213</v>
      </c>
      <c r="L5" s="16">
        <f t="shared" si="1"/>
        <v>48579</v>
      </c>
      <c r="M5" s="16">
        <f t="shared" si="1"/>
        <v>48944</v>
      </c>
      <c r="N5" s="16">
        <f t="shared" si="1"/>
        <v>49309</v>
      </c>
      <c r="O5" s="16">
        <f t="shared" si="1"/>
        <v>49674</v>
      </c>
      <c r="P5" s="16">
        <f t="shared" si="1"/>
        <v>50040</v>
      </c>
      <c r="Q5" s="16">
        <f t="shared" si="1"/>
        <v>50405</v>
      </c>
      <c r="R5" s="16">
        <f t="shared" si="1"/>
        <v>50770</v>
      </c>
      <c r="S5" s="16">
        <f t="shared" si="1"/>
        <v>51135</v>
      </c>
      <c r="T5" s="16">
        <f t="shared" si="1"/>
        <v>51501</v>
      </c>
      <c r="U5" s="16">
        <f t="shared" si="1"/>
        <v>51866</v>
      </c>
      <c r="V5" s="16">
        <f t="shared" si="1"/>
        <v>52231</v>
      </c>
      <c r="W5" s="16">
        <f t="shared" si="1"/>
        <v>52596</v>
      </c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</row>
    <row r="6" spans="1:46" s="9" customFormat="1" ht="5.0999999999999996" customHeight="1" outlineLevel="1">
      <c r="A6" s="215"/>
      <c r="B6" s="215"/>
      <c r="C6" s="21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</row>
    <row r="7" spans="1:46" s="9" customFormat="1" outlineLevel="1">
      <c r="A7" s="215"/>
      <c r="B7" s="18" t="s">
        <v>111</v>
      </c>
      <c r="C7" s="167" t="b">
        <f>IF(SUM(D106:W106)=0,TRUE,FALSE)</f>
        <v>1</v>
      </c>
      <c r="D7" s="215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215"/>
      <c r="Y7" s="215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s="9" customFormat="1" ht="5.0999999999999996" customHeight="1" outlineLevel="1">
      <c r="A8" s="215"/>
      <c r="B8" s="215"/>
      <c r="C8" s="215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215"/>
      <c r="Y8" s="215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20" customFormat="1" ht="15" customHeight="1">
      <c r="A9" s="11" t="s">
        <v>82</v>
      </c>
      <c r="B9" s="19" t="s">
        <v>112</v>
      </c>
      <c r="C9" s="19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5" customHeight="1">
      <c r="B10" s="21"/>
      <c r="C10" s="21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>
      <c r="B11" s="1" t="s">
        <v>113</v>
      </c>
      <c r="D11" s="22">
        <f>+Control!D12*Control!D13</f>
        <v>220</v>
      </c>
      <c r="E11" s="22">
        <f>+Control!E12*Control!E13</f>
        <v>550</v>
      </c>
      <c r="F11" s="22">
        <f>+Control!F12*Control!F13</f>
        <v>825</v>
      </c>
      <c r="G11" s="22">
        <f>+Control!G12*Control!G13</f>
        <v>825</v>
      </c>
      <c r="H11" s="22">
        <f>+Control!H12*Control!H13</f>
        <v>825</v>
      </c>
      <c r="I11" s="22">
        <f>+Control!I12*Control!I13</f>
        <v>825</v>
      </c>
      <c r="J11" s="22">
        <f>+Control!J12*Control!J13</f>
        <v>825</v>
      </c>
      <c r="K11" s="22">
        <f>+Control!K12*Control!K13</f>
        <v>825</v>
      </c>
      <c r="L11" s="22">
        <f>+Control!L12*Control!L13</f>
        <v>825</v>
      </c>
      <c r="M11" s="22">
        <f>+Control!M12*Control!M13</f>
        <v>825</v>
      </c>
      <c r="N11" s="22">
        <f>+Control!N12*Control!N13</f>
        <v>825</v>
      </c>
      <c r="O11" s="22">
        <f>+Control!O12*Control!O13</f>
        <v>825</v>
      </c>
      <c r="P11" s="22">
        <f>+Control!P12*Control!P13</f>
        <v>825</v>
      </c>
      <c r="Q11" s="22">
        <f>+Control!Q12*Control!Q13</f>
        <v>825</v>
      </c>
      <c r="R11" s="22">
        <f>+Control!R12*Control!R13</f>
        <v>825</v>
      </c>
      <c r="S11" s="22">
        <f>+Control!S12*Control!S13</f>
        <v>825</v>
      </c>
      <c r="T11" s="22">
        <f>+Control!T12*Control!T13</f>
        <v>825</v>
      </c>
      <c r="U11" s="22">
        <f>+Control!U12*Control!U13</f>
        <v>825</v>
      </c>
      <c r="V11" s="22">
        <f>+Control!V12*Control!V13</f>
        <v>825</v>
      </c>
      <c r="W11" s="22">
        <f>+Control!W12*Control!W13</f>
        <v>825</v>
      </c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>
      <c r="B12" s="1" t="s">
        <v>114</v>
      </c>
      <c r="D12" s="23">
        <f>+Control!D14</f>
        <v>0.2</v>
      </c>
      <c r="E12" s="23">
        <f>+Control!E14</f>
        <v>0.5</v>
      </c>
      <c r="F12" s="23">
        <f>+Control!F14</f>
        <v>0.8</v>
      </c>
      <c r="G12" s="23">
        <f>+Control!G14</f>
        <v>1</v>
      </c>
      <c r="H12" s="23">
        <f>+Control!H14</f>
        <v>1</v>
      </c>
      <c r="I12" s="23">
        <f>+Control!I14</f>
        <v>1</v>
      </c>
      <c r="J12" s="23">
        <f>+Control!J14</f>
        <v>1</v>
      </c>
      <c r="K12" s="23">
        <f>+Control!K14</f>
        <v>1</v>
      </c>
      <c r="L12" s="23">
        <f>+Control!L14</f>
        <v>1</v>
      </c>
      <c r="M12" s="23">
        <f>+Control!M14</f>
        <v>1</v>
      </c>
      <c r="N12" s="23">
        <f>+Control!N14</f>
        <v>1</v>
      </c>
      <c r="O12" s="23">
        <f>+Control!O14</f>
        <v>1</v>
      </c>
      <c r="P12" s="23">
        <f>+Control!P14</f>
        <v>1</v>
      </c>
      <c r="Q12" s="23">
        <f>+Control!Q14</f>
        <v>1</v>
      </c>
      <c r="R12" s="23">
        <f>+Control!R14</f>
        <v>1</v>
      </c>
      <c r="S12" s="23">
        <f>+Control!S14</f>
        <v>1</v>
      </c>
      <c r="T12" s="23">
        <f>+Control!T14</f>
        <v>1</v>
      </c>
      <c r="U12" s="23">
        <f>+Control!U14</f>
        <v>1</v>
      </c>
      <c r="V12" s="23">
        <f>+Control!V14</f>
        <v>1</v>
      </c>
      <c r="W12" s="23">
        <f>+Control!W14</f>
        <v>1</v>
      </c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s="6" customFormat="1">
      <c r="B13" s="24" t="s">
        <v>115</v>
      </c>
      <c r="C13" s="25"/>
      <c r="D13" s="26">
        <f>(D11*D12)</f>
        <v>44</v>
      </c>
      <c r="E13" s="26">
        <f t="shared" ref="E13:W13" si="2">(E11*E12)</f>
        <v>275</v>
      </c>
      <c r="F13" s="26">
        <f t="shared" si="2"/>
        <v>660</v>
      </c>
      <c r="G13" s="26">
        <f t="shared" si="2"/>
        <v>825</v>
      </c>
      <c r="H13" s="26">
        <f t="shared" si="2"/>
        <v>825</v>
      </c>
      <c r="I13" s="26">
        <f t="shared" si="2"/>
        <v>825</v>
      </c>
      <c r="J13" s="26">
        <f t="shared" si="2"/>
        <v>825</v>
      </c>
      <c r="K13" s="26">
        <f t="shared" si="2"/>
        <v>825</v>
      </c>
      <c r="L13" s="26">
        <f t="shared" si="2"/>
        <v>825</v>
      </c>
      <c r="M13" s="26">
        <f t="shared" si="2"/>
        <v>825</v>
      </c>
      <c r="N13" s="26">
        <f t="shared" si="2"/>
        <v>825</v>
      </c>
      <c r="O13" s="26">
        <f t="shared" si="2"/>
        <v>825</v>
      </c>
      <c r="P13" s="26">
        <f t="shared" si="2"/>
        <v>825</v>
      </c>
      <c r="Q13" s="26">
        <f t="shared" si="2"/>
        <v>825</v>
      </c>
      <c r="R13" s="26">
        <f t="shared" si="2"/>
        <v>825</v>
      </c>
      <c r="S13" s="26">
        <f t="shared" si="2"/>
        <v>825</v>
      </c>
      <c r="T13" s="26">
        <f t="shared" si="2"/>
        <v>825</v>
      </c>
      <c r="U13" s="26">
        <f t="shared" si="2"/>
        <v>825</v>
      </c>
      <c r="V13" s="26">
        <f t="shared" si="2"/>
        <v>825</v>
      </c>
      <c r="W13" s="26">
        <f t="shared" si="2"/>
        <v>825</v>
      </c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>
      <c r="B14" s="27" t="s">
        <v>116</v>
      </c>
      <c r="C14" s="28"/>
      <c r="D14" s="29">
        <f>IFERROR(D13/C13-1,0)</f>
        <v>0</v>
      </c>
      <c r="E14" s="29">
        <f t="shared" ref="E14:W14" si="3">IFERROR(E13/D13-1,0)</f>
        <v>5.25</v>
      </c>
      <c r="F14" s="29">
        <f t="shared" si="3"/>
        <v>1.4</v>
      </c>
      <c r="G14" s="29">
        <f t="shared" si="3"/>
        <v>0.25</v>
      </c>
      <c r="H14" s="29">
        <f t="shared" si="3"/>
        <v>0</v>
      </c>
      <c r="I14" s="29">
        <f t="shared" si="3"/>
        <v>0</v>
      </c>
      <c r="J14" s="29">
        <f t="shared" si="3"/>
        <v>0</v>
      </c>
      <c r="K14" s="29">
        <f t="shared" si="3"/>
        <v>0</v>
      </c>
      <c r="L14" s="29">
        <f t="shared" si="3"/>
        <v>0</v>
      </c>
      <c r="M14" s="29">
        <f t="shared" si="3"/>
        <v>0</v>
      </c>
      <c r="N14" s="29">
        <f t="shared" si="3"/>
        <v>0</v>
      </c>
      <c r="O14" s="29">
        <f t="shared" si="3"/>
        <v>0</v>
      </c>
      <c r="P14" s="29">
        <f t="shared" si="3"/>
        <v>0</v>
      </c>
      <c r="Q14" s="29">
        <f t="shared" si="3"/>
        <v>0</v>
      </c>
      <c r="R14" s="29">
        <f t="shared" si="3"/>
        <v>0</v>
      </c>
      <c r="S14" s="29">
        <f t="shared" si="3"/>
        <v>0</v>
      </c>
      <c r="T14" s="29">
        <f t="shared" si="3"/>
        <v>0</v>
      </c>
      <c r="U14" s="29">
        <f t="shared" si="3"/>
        <v>0</v>
      </c>
      <c r="V14" s="29">
        <f t="shared" si="3"/>
        <v>0</v>
      </c>
      <c r="W14" s="29">
        <f t="shared" si="3"/>
        <v>0</v>
      </c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>
      <c r="B15" s="30" t="s">
        <v>117</v>
      </c>
      <c r="C15" s="31"/>
      <c r="D15" s="32">
        <f>Control!D15</f>
        <v>150</v>
      </c>
      <c r="E15" s="32">
        <f>Control!E15</f>
        <v>500</v>
      </c>
      <c r="F15" s="32">
        <f>Control!F15</f>
        <v>500</v>
      </c>
      <c r="G15" s="32">
        <f>Control!G15</f>
        <v>500</v>
      </c>
      <c r="H15" s="32">
        <f>Control!H15</f>
        <v>500</v>
      </c>
      <c r="I15" s="32">
        <f>Control!I15</f>
        <v>500</v>
      </c>
      <c r="J15" s="32">
        <f>Control!J15</f>
        <v>500</v>
      </c>
      <c r="K15" s="32">
        <f>Control!K15</f>
        <v>500</v>
      </c>
      <c r="L15" s="32">
        <f>Control!L15</f>
        <v>500</v>
      </c>
      <c r="M15" s="32">
        <f>Control!M15</f>
        <v>500</v>
      </c>
      <c r="N15" s="32">
        <f>Control!N15</f>
        <v>500</v>
      </c>
      <c r="O15" s="32">
        <f>Control!O15</f>
        <v>500</v>
      </c>
      <c r="P15" s="32">
        <f>Control!P15</f>
        <v>500</v>
      </c>
      <c r="Q15" s="32">
        <f>Control!Q15</f>
        <v>500</v>
      </c>
      <c r="R15" s="32">
        <f>Control!R15</f>
        <v>500</v>
      </c>
      <c r="S15" s="32">
        <f>Control!S15</f>
        <v>500</v>
      </c>
      <c r="T15" s="32">
        <f>Control!T15</f>
        <v>500</v>
      </c>
      <c r="U15" s="32">
        <f>Control!U15</f>
        <v>500</v>
      </c>
      <c r="V15" s="32">
        <f>Control!V15</f>
        <v>500</v>
      </c>
      <c r="W15" s="32">
        <f>Control!W15</f>
        <v>500</v>
      </c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s="33" customFormat="1">
      <c r="B16" s="27" t="s">
        <v>116</v>
      </c>
      <c r="C16" s="28"/>
      <c r="D16" s="29">
        <f>IFERROR(D15/C15-1,0)</f>
        <v>0</v>
      </c>
      <c r="E16" s="29">
        <f t="shared" ref="E16:W16" si="4">IFERROR(E15/D15-1,0)</f>
        <v>2.3333333333333335</v>
      </c>
      <c r="F16" s="29">
        <f t="shared" si="4"/>
        <v>0</v>
      </c>
      <c r="G16" s="29">
        <f t="shared" si="4"/>
        <v>0</v>
      </c>
      <c r="H16" s="29">
        <f t="shared" si="4"/>
        <v>0</v>
      </c>
      <c r="I16" s="29">
        <f t="shared" si="4"/>
        <v>0</v>
      </c>
      <c r="J16" s="29">
        <f t="shared" si="4"/>
        <v>0</v>
      </c>
      <c r="K16" s="29">
        <f t="shared" si="4"/>
        <v>0</v>
      </c>
      <c r="L16" s="29">
        <f t="shared" si="4"/>
        <v>0</v>
      </c>
      <c r="M16" s="29">
        <f t="shared" si="4"/>
        <v>0</v>
      </c>
      <c r="N16" s="29">
        <f t="shared" si="4"/>
        <v>0</v>
      </c>
      <c r="O16" s="29">
        <f t="shared" si="4"/>
        <v>0</v>
      </c>
      <c r="P16" s="29">
        <f t="shared" si="4"/>
        <v>0</v>
      </c>
      <c r="Q16" s="29">
        <f t="shared" si="4"/>
        <v>0</v>
      </c>
      <c r="R16" s="29">
        <f t="shared" si="4"/>
        <v>0</v>
      </c>
      <c r="S16" s="29">
        <f t="shared" si="4"/>
        <v>0</v>
      </c>
      <c r="T16" s="29">
        <f t="shared" si="4"/>
        <v>0</v>
      </c>
      <c r="U16" s="29">
        <f t="shared" si="4"/>
        <v>0</v>
      </c>
      <c r="V16" s="29">
        <f t="shared" si="4"/>
        <v>0</v>
      </c>
      <c r="W16" s="29">
        <f t="shared" si="4"/>
        <v>0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2:46">
      <c r="B17" s="34" t="s">
        <v>118</v>
      </c>
      <c r="C17" s="35"/>
      <c r="D17" s="36">
        <f t="shared" ref="D17:F17" si="5">D13*D15/1000</f>
        <v>6.6</v>
      </c>
      <c r="E17" s="36">
        <f t="shared" si="5"/>
        <v>137.5</v>
      </c>
      <c r="F17" s="36">
        <f t="shared" si="5"/>
        <v>330</v>
      </c>
      <c r="G17" s="36">
        <f>G13*G15/1000</f>
        <v>412.5</v>
      </c>
      <c r="H17" s="36">
        <f t="shared" ref="H17:W17" si="6">H13*H15/1000</f>
        <v>412.5</v>
      </c>
      <c r="I17" s="36">
        <f t="shared" si="6"/>
        <v>412.5</v>
      </c>
      <c r="J17" s="36">
        <f t="shared" si="6"/>
        <v>412.5</v>
      </c>
      <c r="K17" s="36">
        <f t="shared" si="6"/>
        <v>412.5</v>
      </c>
      <c r="L17" s="36">
        <f t="shared" si="6"/>
        <v>412.5</v>
      </c>
      <c r="M17" s="36">
        <f t="shared" si="6"/>
        <v>412.5</v>
      </c>
      <c r="N17" s="36">
        <f t="shared" si="6"/>
        <v>412.5</v>
      </c>
      <c r="O17" s="36">
        <f t="shared" si="6"/>
        <v>412.5</v>
      </c>
      <c r="P17" s="36">
        <f t="shared" si="6"/>
        <v>412.5</v>
      </c>
      <c r="Q17" s="36">
        <f t="shared" si="6"/>
        <v>412.5</v>
      </c>
      <c r="R17" s="36">
        <f t="shared" si="6"/>
        <v>412.5</v>
      </c>
      <c r="S17" s="36">
        <f t="shared" si="6"/>
        <v>412.5</v>
      </c>
      <c r="T17" s="36">
        <f t="shared" si="6"/>
        <v>412.5</v>
      </c>
      <c r="U17" s="36">
        <f t="shared" si="6"/>
        <v>412.5</v>
      </c>
      <c r="V17" s="36">
        <f t="shared" si="6"/>
        <v>412.5</v>
      </c>
      <c r="W17" s="36">
        <f t="shared" si="6"/>
        <v>412.5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2:46" s="33" customFormat="1">
      <c r="B18" s="27" t="s">
        <v>116</v>
      </c>
      <c r="C18" s="28"/>
      <c r="D18" s="29">
        <f>IFERROR(D17/C17-1,0)</f>
        <v>0</v>
      </c>
      <c r="E18" s="29">
        <f t="shared" ref="E18:W18" si="7">IFERROR(E17/D17-1,0)</f>
        <v>19.833333333333336</v>
      </c>
      <c r="F18" s="29">
        <f t="shared" si="7"/>
        <v>1.4</v>
      </c>
      <c r="G18" s="29">
        <f t="shared" si="7"/>
        <v>0.25</v>
      </c>
      <c r="H18" s="29">
        <f t="shared" si="7"/>
        <v>0</v>
      </c>
      <c r="I18" s="29">
        <f t="shared" si="7"/>
        <v>0</v>
      </c>
      <c r="J18" s="29">
        <f t="shared" si="7"/>
        <v>0</v>
      </c>
      <c r="K18" s="29">
        <f t="shared" si="7"/>
        <v>0</v>
      </c>
      <c r="L18" s="29">
        <f t="shared" si="7"/>
        <v>0</v>
      </c>
      <c r="M18" s="29">
        <f t="shared" si="7"/>
        <v>0</v>
      </c>
      <c r="N18" s="29">
        <f t="shared" si="7"/>
        <v>0</v>
      </c>
      <c r="O18" s="29">
        <f t="shared" si="7"/>
        <v>0</v>
      </c>
      <c r="P18" s="29">
        <f t="shared" si="7"/>
        <v>0</v>
      </c>
      <c r="Q18" s="29">
        <f t="shared" si="7"/>
        <v>0</v>
      </c>
      <c r="R18" s="29">
        <f t="shared" si="7"/>
        <v>0</v>
      </c>
      <c r="S18" s="29">
        <f t="shared" si="7"/>
        <v>0</v>
      </c>
      <c r="T18" s="29">
        <f t="shared" si="7"/>
        <v>0</v>
      </c>
      <c r="U18" s="29">
        <f t="shared" si="7"/>
        <v>0</v>
      </c>
      <c r="V18" s="29">
        <f t="shared" si="7"/>
        <v>0</v>
      </c>
      <c r="W18" s="29">
        <f t="shared" si="7"/>
        <v>0</v>
      </c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2:46" ht="5.0999999999999996" customHeight="1">
      <c r="B19" s="21"/>
      <c r="C19" s="21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2:46">
      <c r="B20" s="30" t="s">
        <v>119</v>
      </c>
      <c r="C20" s="31"/>
      <c r="D20" s="37">
        <f>-D21*D$17</f>
        <v>-2.64</v>
      </c>
      <c r="E20" s="37">
        <f t="shared" ref="E20:W20" si="8">-E21*E$17</f>
        <v>-41.25</v>
      </c>
      <c r="F20" s="37">
        <f t="shared" si="8"/>
        <v>-66</v>
      </c>
      <c r="G20" s="37">
        <f t="shared" si="8"/>
        <v>-82.5</v>
      </c>
      <c r="H20" s="37">
        <f t="shared" si="8"/>
        <v>-82.5</v>
      </c>
      <c r="I20" s="37">
        <f t="shared" si="8"/>
        <v>-82.5</v>
      </c>
      <c r="J20" s="37">
        <f t="shared" si="8"/>
        <v>-82.5</v>
      </c>
      <c r="K20" s="37">
        <f t="shared" si="8"/>
        <v>-82.5</v>
      </c>
      <c r="L20" s="37">
        <f t="shared" si="8"/>
        <v>-82.5</v>
      </c>
      <c r="M20" s="37">
        <f t="shared" si="8"/>
        <v>-82.5</v>
      </c>
      <c r="N20" s="37">
        <f t="shared" si="8"/>
        <v>-82.5</v>
      </c>
      <c r="O20" s="37">
        <f t="shared" si="8"/>
        <v>-82.5</v>
      </c>
      <c r="P20" s="37">
        <f t="shared" si="8"/>
        <v>-82.5</v>
      </c>
      <c r="Q20" s="37">
        <f t="shared" si="8"/>
        <v>-82.5</v>
      </c>
      <c r="R20" s="37">
        <f t="shared" si="8"/>
        <v>-82.5</v>
      </c>
      <c r="S20" s="37">
        <f t="shared" si="8"/>
        <v>-82.5</v>
      </c>
      <c r="T20" s="37">
        <f t="shared" si="8"/>
        <v>-82.5</v>
      </c>
      <c r="U20" s="37">
        <f t="shared" si="8"/>
        <v>-82.5</v>
      </c>
      <c r="V20" s="37">
        <f t="shared" si="8"/>
        <v>-82.5</v>
      </c>
      <c r="W20" s="37">
        <f t="shared" si="8"/>
        <v>-82.5</v>
      </c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2:46" s="33" customFormat="1">
      <c r="B21" s="27" t="s">
        <v>120</v>
      </c>
      <c r="C21" s="28"/>
      <c r="D21" s="38">
        <f>Control!D20</f>
        <v>0.4</v>
      </c>
      <c r="E21" s="38">
        <f>Control!E20</f>
        <v>0.3</v>
      </c>
      <c r="F21" s="38">
        <f>Control!F20</f>
        <v>0.2</v>
      </c>
      <c r="G21" s="38">
        <f>Control!G20</f>
        <v>0.2</v>
      </c>
      <c r="H21" s="38">
        <f>Control!H20</f>
        <v>0.2</v>
      </c>
      <c r="I21" s="38">
        <f>Control!I20</f>
        <v>0.2</v>
      </c>
      <c r="J21" s="38">
        <f>Control!J20</f>
        <v>0.2</v>
      </c>
      <c r="K21" s="38">
        <f>Control!K20</f>
        <v>0.2</v>
      </c>
      <c r="L21" s="38">
        <f>Control!L20</f>
        <v>0.2</v>
      </c>
      <c r="M21" s="38">
        <f>Control!M20</f>
        <v>0.2</v>
      </c>
      <c r="N21" s="38">
        <f>Control!N20</f>
        <v>0.2</v>
      </c>
      <c r="O21" s="38">
        <f>Control!O20</f>
        <v>0.2</v>
      </c>
      <c r="P21" s="38">
        <f>Control!P20</f>
        <v>0.2</v>
      </c>
      <c r="Q21" s="38">
        <f>Control!Q20</f>
        <v>0.2</v>
      </c>
      <c r="R21" s="38">
        <f>Control!R20</f>
        <v>0.2</v>
      </c>
      <c r="S21" s="38">
        <f>Control!S20</f>
        <v>0.2</v>
      </c>
      <c r="T21" s="38">
        <f>Control!T20</f>
        <v>0.2</v>
      </c>
      <c r="U21" s="38">
        <f>Control!U20</f>
        <v>0.2</v>
      </c>
      <c r="V21" s="38">
        <f>Control!V20</f>
        <v>0.2</v>
      </c>
      <c r="W21" s="38">
        <f>Control!W20</f>
        <v>0.2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2:46" ht="15" customHeight="1">
      <c r="B22" s="30" t="s">
        <v>121</v>
      </c>
      <c r="C22" s="31"/>
      <c r="D22" s="37">
        <f>-D23*D$17</f>
        <v>-2.3099999999999996</v>
      </c>
      <c r="E22" s="37">
        <f t="shared" ref="E22:W22" si="9">-E23*E$17</f>
        <v>-48.125</v>
      </c>
      <c r="F22" s="37">
        <f t="shared" si="9"/>
        <v>-115.49999999999999</v>
      </c>
      <c r="G22" s="37">
        <f t="shared" si="9"/>
        <v>-144.375</v>
      </c>
      <c r="H22" s="37">
        <f t="shared" si="9"/>
        <v>-144.375</v>
      </c>
      <c r="I22" s="37">
        <f t="shared" si="9"/>
        <v>-144.375</v>
      </c>
      <c r="J22" s="37">
        <f t="shared" si="9"/>
        <v>-144.375</v>
      </c>
      <c r="K22" s="37">
        <f t="shared" si="9"/>
        <v>-144.375</v>
      </c>
      <c r="L22" s="37">
        <f t="shared" si="9"/>
        <v>-144.375</v>
      </c>
      <c r="M22" s="37">
        <f t="shared" si="9"/>
        <v>-144.375</v>
      </c>
      <c r="N22" s="37">
        <f t="shared" si="9"/>
        <v>-144.375</v>
      </c>
      <c r="O22" s="37">
        <f t="shared" si="9"/>
        <v>-144.375</v>
      </c>
      <c r="P22" s="37">
        <f t="shared" si="9"/>
        <v>-144.375</v>
      </c>
      <c r="Q22" s="37">
        <f t="shared" si="9"/>
        <v>-144.375</v>
      </c>
      <c r="R22" s="37">
        <f t="shared" si="9"/>
        <v>-144.375</v>
      </c>
      <c r="S22" s="37">
        <f t="shared" si="9"/>
        <v>-144.375</v>
      </c>
      <c r="T22" s="37">
        <f t="shared" si="9"/>
        <v>-144.375</v>
      </c>
      <c r="U22" s="37">
        <f t="shared" si="9"/>
        <v>-144.375</v>
      </c>
      <c r="V22" s="37">
        <f t="shared" si="9"/>
        <v>-144.375</v>
      </c>
      <c r="W22" s="37">
        <f t="shared" si="9"/>
        <v>-144.375</v>
      </c>
    </row>
    <row r="23" spans="2:46" s="33" customFormat="1">
      <c r="B23" s="27" t="s">
        <v>120</v>
      </c>
      <c r="C23" s="28"/>
      <c r="D23" s="38">
        <f>Control!D21</f>
        <v>0.35</v>
      </c>
      <c r="E23" s="38">
        <f>Control!E21</f>
        <v>0.35</v>
      </c>
      <c r="F23" s="38">
        <f>Control!F21</f>
        <v>0.35</v>
      </c>
      <c r="G23" s="38">
        <f>Control!G21</f>
        <v>0.35</v>
      </c>
      <c r="H23" s="38">
        <f>Control!H21</f>
        <v>0.35</v>
      </c>
      <c r="I23" s="38">
        <f>Control!I21</f>
        <v>0.35</v>
      </c>
      <c r="J23" s="38">
        <f>Control!J21</f>
        <v>0.35</v>
      </c>
      <c r="K23" s="38">
        <f>Control!K21</f>
        <v>0.35</v>
      </c>
      <c r="L23" s="38">
        <f>Control!L21</f>
        <v>0.35</v>
      </c>
      <c r="M23" s="38">
        <f>Control!M21</f>
        <v>0.35</v>
      </c>
      <c r="N23" s="38">
        <f>Control!N21</f>
        <v>0.35</v>
      </c>
      <c r="O23" s="38">
        <f>Control!O21</f>
        <v>0.35</v>
      </c>
      <c r="P23" s="38">
        <f>Control!P21</f>
        <v>0.35</v>
      </c>
      <c r="Q23" s="38">
        <f>Control!Q21</f>
        <v>0.35</v>
      </c>
      <c r="R23" s="38">
        <f>Control!R21</f>
        <v>0.35</v>
      </c>
      <c r="S23" s="38">
        <f>Control!S21</f>
        <v>0.35</v>
      </c>
      <c r="T23" s="38">
        <f>Control!T21</f>
        <v>0.35</v>
      </c>
      <c r="U23" s="38">
        <f>Control!U21</f>
        <v>0.35</v>
      </c>
      <c r="V23" s="38">
        <f>Control!V21</f>
        <v>0.35</v>
      </c>
      <c r="W23" s="38">
        <f>Control!W21</f>
        <v>0.35</v>
      </c>
    </row>
    <row r="24" spans="2:46" ht="15" customHeight="1">
      <c r="B24" s="30" t="s">
        <v>122</v>
      </c>
      <c r="C24" s="31"/>
      <c r="D24" s="37">
        <f>-D25*D$17</f>
        <v>-0.66</v>
      </c>
      <c r="E24" s="37">
        <f t="shared" ref="E24:W24" si="10">-E25*E$17</f>
        <v>-13.75</v>
      </c>
      <c r="F24" s="37">
        <f t="shared" si="10"/>
        <v>-33</v>
      </c>
      <c r="G24" s="37">
        <f t="shared" si="10"/>
        <v>-41.25</v>
      </c>
      <c r="H24" s="37">
        <f t="shared" si="10"/>
        <v>-41.25</v>
      </c>
      <c r="I24" s="37">
        <f t="shared" si="10"/>
        <v>-41.25</v>
      </c>
      <c r="J24" s="37">
        <f t="shared" si="10"/>
        <v>-41.25</v>
      </c>
      <c r="K24" s="37">
        <f t="shared" si="10"/>
        <v>-41.25</v>
      </c>
      <c r="L24" s="37">
        <f t="shared" si="10"/>
        <v>-41.25</v>
      </c>
      <c r="M24" s="37">
        <f t="shared" si="10"/>
        <v>-41.25</v>
      </c>
      <c r="N24" s="37">
        <f t="shared" si="10"/>
        <v>-41.25</v>
      </c>
      <c r="O24" s="37">
        <f t="shared" si="10"/>
        <v>-41.25</v>
      </c>
      <c r="P24" s="37">
        <f t="shared" si="10"/>
        <v>-41.25</v>
      </c>
      <c r="Q24" s="37">
        <f t="shared" si="10"/>
        <v>-41.25</v>
      </c>
      <c r="R24" s="37">
        <f t="shared" si="10"/>
        <v>-41.25</v>
      </c>
      <c r="S24" s="37">
        <f t="shared" si="10"/>
        <v>-41.25</v>
      </c>
      <c r="T24" s="37">
        <f t="shared" si="10"/>
        <v>-41.25</v>
      </c>
      <c r="U24" s="37">
        <f t="shared" si="10"/>
        <v>-41.25</v>
      </c>
      <c r="V24" s="37">
        <f t="shared" si="10"/>
        <v>-41.25</v>
      </c>
      <c r="W24" s="37">
        <f t="shared" si="10"/>
        <v>-41.25</v>
      </c>
    </row>
    <row r="25" spans="2:46" s="33" customFormat="1">
      <c r="B25" s="27" t="s">
        <v>120</v>
      </c>
      <c r="C25" s="28"/>
      <c r="D25" s="38">
        <f>Control!D22</f>
        <v>0.1</v>
      </c>
      <c r="E25" s="38">
        <f>Control!E22</f>
        <v>0.1</v>
      </c>
      <c r="F25" s="38">
        <f>Control!F22</f>
        <v>0.1</v>
      </c>
      <c r="G25" s="38">
        <f>Control!G22</f>
        <v>0.1</v>
      </c>
      <c r="H25" s="38">
        <f>Control!H22</f>
        <v>0.1</v>
      </c>
      <c r="I25" s="38">
        <f>Control!I22</f>
        <v>0.1</v>
      </c>
      <c r="J25" s="38">
        <f>Control!J22</f>
        <v>0.1</v>
      </c>
      <c r="K25" s="38">
        <f>Control!K22</f>
        <v>0.1</v>
      </c>
      <c r="L25" s="38">
        <f>Control!L22</f>
        <v>0.1</v>
      </c>
      <c r="M25" s="38">
        <f>Control!M22</f>
        <v>0.1</v>
      </c>
      <c r="N25" s="38">
        <f>Control!N22</f>
        <v>0.1</v>
      </c>
      <c r="O25" s="38">
        <f>Control!O22</f>
        <v>0.1</v>
      </c>
      <c r="P25" s="38">
        <f>Control!P22</f>
        <v>0.1</v>
      </c>
      <c r="Q25" s="38">
        <f>Control!Q22</f>
        <v>0.1</v>
      </c>
      <c r="R25" s="38">
        <f>Control!R22</f>
        <v>0.1</v>
      </c>
      <c r="S25" s="38">
        <f>Control!S22</f>
        <v>0.1</v>
      </c>
      <c r="T25" s="38">
        <f>Control!T22</f>
        <v>0.1</v>
      </c>
      <c r="U25" s="38">
        <f>Control!U22</f>
        <v>0.1</v>
      </c>
      <c r="V25" s="38">
        <f>Control!V22</f>
        <v>0.1</v>
      </c>
      <c r="W25" s="38">
        <f>Control!W22</f>
        <v>0.1</v>
      </c>
    </row>
    <row r="26" spans="2:46" ht="15" customHeight="1">
      <c r="B26" s="30" t="s">
        <v>123</v>
      </c>
      <c r="C26" s="31"/>
      <c r="D26" s="44">
        <f>-Control!$D$24/1000</f>
        <v>-1</v>
      </c>
      <c r="E26" s="44">
        <f>+D26*(1+Control!E23)</f>
        <v>-1.1000000000000001</v>
      </c>
      <c r="F26" s="44">
        <f>+E26*(1+Control!F23)</f>
        <v>-1.2100000000000002</v>
      </c>
      <c r="G26" s="44">
        <f>+F26*(1+Control!G23)</f>
        <v>-1.3310000000000004</v>
      </c>
      <c r="H26" s="44">
        <f>+G26*(1+Control!H23)</f>
        <v>-1.4641000000000006</v>
      </c>
      <c r="I26" s="44">
        <f>+H26*(1+Control!I23)</f>
        <v>-1.6105100000000008</v>
      </c>
      <c r="J26" s="44">
        <f>+I26*(1+Control!J23)</f>
        <v>-1.7715610000000011</v>
      </c>
      <c r="K26" s="44">
        <f>+J26*(1+Control!K23)</f>
        <v>-1.9487171000000014</v>
      </c>
      <c r="L26" s="44">
        <f>+K26*(1+Control!L23)</f>
        <v>-2.1435888100000016</v>
      </c>
      <c r="M26" s="44">
        <f>+L26*(1+Control!M23)</f>
        <v>-2.3579476910000019</v>
      </c>
      <c r="N26" s="44">
        <f>+M26*(1+Control!N23)</f>
        <v>-2.5937424601000023</v>
      </c>
      <c r="O26" s="44">
        <f>+N26*(1+Control!O23)</f>
        <v>-2.8531167061100029</v>
      </c>
      <c r="P26" s="44">
        <f>+O26*(1+Control!P23)</f>
        <v>-3.1384283767210035</v>
      </c>
      <c r="Q26" s="44">
        <f>+P26*(1+Control!Q23)</f>
        <v>-3.4522712143931042</v>
      </c>
      <c r="R26" s="44">
        <f>+Q26*(1+Control!R23)</f>
        <v>-3.7974983358324148</v>
      </c>
      <c r="S26" s="44">
        <f>+R26*(1+Control!S23)</f>
        <v>-4.1772481694156562</v>
      </c>
      <c r="T26" s="44">
        <f>+S26*(1+Control!T23)</f>
        <v>-4.594972986357222</v>
      </c>
      <c r="U26" s="44">
        <f>+T26*(1+Control!U23)</f>
        <v>-5.0544702849929442</v>
      </c>
      <c r="V26" s="44">
        <f>+U26*(1+Control!V23)</f>
        <v>-5.5599173134922388</v>
      </c>
      <c r="W26" s="44">
        <f>+V26*(1+Control!W23)</f>
        <v>-6.1159090448414632</v>
      </c>
    </row>
    <row r="27" spans="2:46" ht="15" customHeight="1">
      <c r="B27" s="34" t="s">
        <v>124</v>
      </c>
      <c r="C27" s="35"/>
      <c r="D27" s="36">
        <f t="shared" ref="D27:F27" si="11">SUM(D24,D22,D20,D26)</f>
        <v>-6.6099999999999994</v>
      </c>
      <c r="E27" s="36">
        <f t="shared" si="11"/>
        <v>-104.22499999999999</v>
      </c>
      <c r="F27" s="36">
        <f t="shared" si="11"/>
        <v>-215.71</v>
      </c>
      <c r="G27" s="36">
        <f>SUM(G24,G22,G20,G26)</f>
        <v>-269.45600000000002</v>
      </c>
      <c r="H27" s="36">
        <f t="shared" ref="H27:W27" si="12">SUM(H24,H22,H20,H26)</f>
        <v>-269.58909999999997</v>
      </c>
      <c r="I27" s="36">
        <f t="shared" si="12"/>
        <v>-269.73550999999998</v>
      </c>
      <c r="J27" s="36">
        <f t="shared" si="12"/>
        <v>-269.89656100000002</v>
      </c>
      <c r="K27" s="36">
        <f t="shared" si="12"/>
        <v>-270.07371710000001</v>
      </c>
      <c r="L27" s="36">
        <f t="shared" si="12"/>
        <v>-270.26858880999998</v>
      </c>
      <c r="M27" s="36">
        <f t="shared" si="12"/>
        <v>-270.48294769099999</v>
      </c>
      <c r="N27" s="36">
        <f t="shared" si="12"/>
        <v>-270.71874246009997</v>
      </c>
      <c r="O27" s="36">
        <f t="shared" si="12"/>
        <v>-270.97811670611003</v>
      </c>
      <c r="P27" s="36">
        <f t="shared" si="12"/>
        <v>-271.26342837672098</v>
      </c>
      <c r="Q27" s="36">
        <f t="shared" si="12"/>
        <v>-271.57727121439308</v>
      </c>
      <c r="R27" s="36">
        <f t="shared" si="12"/>
        <v>-271.92249833583242</v>
      </c>
      <c r="S27" s="36">
        <f t="shared" si="12"/>
        <v>-272.30224816941563</v>
      </c>
      <c r="T27" s="36">
        <f t="shared" si="12"/>
        <v>-272.71997298635722</v>
      </c>
      <c r="U27" s="36">
        <f t="shared" si="12"/>
        <v>-273.17947028499293</v>
      </c>
      <c r="V27" s="36">
        <f t="shared" si="12"/>
        <v>-273.68491731349224</v>
      </c>
      <c r="W27" s="36">
        <f t="shared" si="12"/>
        <v>-274.24090904484149</v>
      </c>
    </row>
    <row r="28" spans="2:46" s="33" customFormat="1">
      <c r="B28" s="27" t="s">
        <v>120</v>
      </c>
      <c r="C28" s="28"/>
      <c r="D28" s="39">
        <f t="shared" ref="D28:W28" si="13">-IFERROR(D27/D$17,0)</f>
        <v>1.0015151515151515</v>
      </c>
      <c r="E28" s="39">
        <f t="shared" si="13"/>
        <v>0.75800000000000001</v>
      </c>
      <c r="F28" s="39">
        <f t="shared" si="13"/>
        <v>0.65366666666666673</v>
      </c>
      <c r="G28" s="39">
        <f t="shared" si="13"/>
        <v>0.65322666666666673</v>
      </c>
      <c r="H28" s="39">
        <f t="shared" si="13"/>
        <v>0.65354933333333332</v>
      </c>
      <c r="I28" s="39">
        <f t="shared" si="13"/>
        <v>0.65390426666666657</v>
      </c>
      <c r="J28" s="39">
        <f t="shared" si="13"/>
        <v>0.65429469333333334</v>
      </c>
      <c r="K28" s="39">
        <f t="shared" si="13"/>
        <v>0.65472416266666666</v>
      </c>
      <c r="L28" s="39">
        <f t="shared" si="13"/>
        <v>0.65519657893333327</v>
      </c>
      <c r="M28" s="39">
        <f t="shared" si="13"/>
        <v>0.65571623682666669</v>
      </c>
      <c r="N28" s="39">
        <f t="shared" si="13"/>
        <v>0.6562878605093333</v>
      </c>
      <c r="O28" s="39">
        <f t="shared" si="13"/>
        <v>0.65691664656026671</v>
      </c>
      <c r="P28" s="39">
        <f t="shared" si="13"/>
        <v>0.65760831121629326</v>
      </c>
      <c r="Q28" s="39">
        <f t="shared" si="13"/>
        <v>0.65836914233792265</v>
      </c>
      <c r="R28" s="39">
        <f t="shared" si="13"/>
        <v>0.65920605657171494</v>
      </c>
      <c r="S28" s="39">
        <f t="shared" si="13"/>
        <v>0.66012666222888639</v>
      </c>
      <c r="T28" s="39">
        <f t="shared" si="13"/>
        <v>0.66113932845177503</v>
      </c>
      <c r="U28" s="39">
        <f t="shared" si="13"/>
        <v>0.66225326129695261</v>
      </c>
      <c r="V28" s="39">
        <f t="shared" si="13"/>
        <v>0.66347858742664789</v>
      </c>
      <c r="W28" s="39">
        <f t="shared" si="13"/>
        <v>0.66482644616931275</v>
      </c>
    </row>
    <row r="29" spans="2:46" ht="5.0999999999999996" customHeight="1">
      <c r="B29" s="40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</row>
    <row r="30" spans="2:46" ht="15" customHeight="1">
      <c r="B30" s="30" t="s">
        <v>49</v>
      </c>
      <c r="C30" s="31"/>
      <c r="D30" s="43">
        <f>-'CapEx &amp; Depr Schedule'!G61</f>
        <v>0</v>
      </c>
      <c r="E30" s="43">
        <f>-'CapEx &amp; Depr Schedule'!H61</f>
        <v>0</v>
      </c>
      <c r="F30" s="43">
        <f>-'CapEx &amp; Depr Schedule'!I61</f>
        <v>0</v>
      </c>
      <c r="G30" s="43">
        <f>-'CapEx &amp; Depr Schedule'!J61</f>
        <v>0</v>
      </c>
      <c r="H30" s="43">
        <f>-'CapEx &amp; Depr Schedule'!K61</f>
        <v>-0.8666666666666667</v>
      </c>
      <c r="I30" s="43">
        <f>-'CapEx &amp; Depr Schedule'!L61</f>
        <v>-0.8666666666666667</v>
      </c>
      <c r="J30" s="43">
        <f>-'CapEx &amp; Depr Schedule'!M61</f>
        <v>-0.8666666666666667</v>
      </c>
      <c r="K30" s="43">
        <f>-'CapEx &amp; Depr Schedule'!N61</f>
        <v>-0.8666666666666667</v>
      </c>
      <c r="L30" s="43">
        <f>-'CapEx &amp; Depr Schedule'!O61</f>
        <v>-0.8666666666666667</v>
      </c>
      <c r="M30" s="43">
        <f>-'CapEx &amp; Depr Schedule'!P61</f>
        <v>-0.8666666666666667</v>
      </c>
      <c r="N30" s="43">
        <f>-'CapEx &amp; Depr Schedule'!Q61</f>
        <v>-0.8666666666666667</v>
      </c>
      <c r="O30" s="43">
        <f>-'CapEx &amp; Depr Schedule'!R61</f>
        <v>-0.8666666666666667</v>
      </c>
      <c r="P30" s="43">
        <f>-'CapEx &amp; Depr Schedule'!S61</f>
        <v>-0.8666666666666667</v>
      </c>
      <c r="Q30" s="43">
        <f>-'CapEx &amp; Depr Schedule'!T61</f>
        <v>-0.8666666666666667</v>
      </c>
      <c r="R30" s="43">
        <f>-'CapEx &amp; Depr Schedule'!U61</f>
        <v>-0.8666666666666667</v>
      </c>
      <c r="S30" s="43">
        <f>-'CapEx &amp; Depr Schedule'!V61</f>
        <v>-0.8666666666666667</v>
      </c>
      <c r="T30" s="43">
        <f>-'CapEx &amp; Depr Schedule'!W61</f>
        <v>-0.8666666666666667</v>
      </c>
      <c r="U30" s="43">
        <f>-'CapEx &amp; Depr Schedule'!X61</f>
        <v>-0.8666666666666667</v>
      </c>
      <c r="V30" s="43">
        <f>-'CapEx &amp; Depr Schedule'!Y61</f>
        <v>-0.8666666666666667</v>
      </c>
      <c r="W30" s="43">
        <f>-'CapEx &amp; Depr Schedule'!Z61</f>
        <v>-0.8666666666666667</v>
      </c>
    </row>
    <row r="31" spans="2:46" ht="15" customHeight="1">
      <c r="B31" s="30" t="s">
        <v>50</v>
      </c>
      <c r="C31" s="31"/>
      <c r="D31" s="44">
        <f>-'CapEx &amp; Depr Schedule'!G85</f>
        <v>0</v>
      </c>
      <c r="E31" s="44">
        <f>-'CapEx &amp; Depr Schedule'!H85</f>
        <v>0</v>
      </c>
      <c r="F31" s="44">
        <f>-'CapEx &amp; Depr Schedule'!I85</f>
        <v>-1.0833333333333333</v>
      </c>
      <c r="G31" s="44">
        <f>-'CapEx &amp; Depr Schedule'!J85</f>
        <v>-2.1666666666666665</v>
      </c>
      <c r="H31" s="44">
        <f>-'CapEx &amp; Depr Schedule'!K85</f>
        <v>-3.25</v>
      </c>
      <c r="I31" s="44">
        <f>-'CapEx &amp; Depr Schedule'!L85</f>
        <v>-4.333333333333333</v>
      </c>
      <c r="J31" s="44">
        <f>-'CapEx &amp; Depr Schedule'!M85</f>
        <v>-4.333333333333333</v>
      </c>
      <c r="K31" s="44">
        <f>-'CapEx &amp; Depr Schedule'!N85</f>
        <v>-4.333333333333333</v>
      </c>
      <c r="L31" s="44">
        <f>-'CapEx &amp; Depr Schedule'!O85</f>
        <v>-4.333333333333333</v>
      </c>
      <c r="M31" s="44">
        <f>-'CapEx &amp; Depr Schedule'!P85</f>
        <v>-4.333333333333333</v>
      </c>
      <c r="N31" s="44">
        <f>-'CapEx &amp; Depr Schedule'!Q85</f>
        <v>-4.333333333333333</v>
      </c>
      <c r="O31" s="44">
        <f>-'CapEx &amp; Depr Schedule'!R85</f>
        <v>-4.333333333333333</v>
      </c>
      <c r="P31" s="44">
        <f>-'CapEx &amp; Depr Schedule'!S85</f>
        <v>-4.333333333333333</v>
      </c>
      <c r="Q31" s="44">
        <f>-'CapEx &amp; Depr Schedule'!T85</f>
        <v>-4.333333333333333</v>
      </c>
      <c r="R31" s="44">
        <f>-'CapEx &amp; Depr Schedule'!U85</f>
        <v>-4.333333333333333</v>
      </c>
      <c r="S31" s="44">
        <f>-'CapEx &amp; Depr Schedule'!V85</f>
        <v>-4.333333333333333</v>
      </c>
      <c r="T31" s="44">
        <f>-'CapEx &amp; Depr Schedule'!W85</f>
        <v>-4.333333333333333</v>
      </c>
      <c r="U31" s="44">
        <f>-'CapEx &amp; Depr Schedule'!X85</f>
        <v>-3.25</v>
      </c>
      <c r="V31" s="44">
        <f>-'CapEx &amp; Depr Schedule'!Y85</f>
        <v>-2.1666666666666665</v>
      </c>
      <c r="W31" s="44">
        <f>-'CapEx &amp; Depr Schedule'!Z85</f>
        <v>-1.0833333333333333</v>
      </c>
    </row>
    <row r="32" spans="2:46" ht="15" customHeight="1">
      <c r="B32" s="30" t="s">
        <v>51</v>
      </c>
      <c r="C32" s="31"/>
      <c r="D32" s="44">
        <f>-'CapEx &amp; Depr Schedule'!G109</f>
        <v>-0.65</v>
      </c>
      <c r="E32" s="44">
        <f>-'CapEx &amp; Depr Schedule'!H109</f>
        <v>-0.65</v>
      </c>
      <c r="F32" s="44">
        <f>-'CapEx &amp; Depr Schedule'!I109</f>
        <v>-0.65</v>
      </c>
      <c r="G32" s="44">
        <f>-'CapEx &amp; Depr Schedule'!J109</f>
        <v>-0.65</v>
      </c>
      <c r="H32" s="44">
        <f>-'CapEx &amp; Depr Schedule'!K109</f>
        <v>-0.65</v>
      </c>
      <c r="I32" s="44">
        <f>-'CapEx &amp; Depr Schedule'!L109</f>
        <v>0</v>
      </c>
      <c r="J32" s="44">
        <f>-'CapEx &amp; Depr Schedule'!M109</f>
        <v>0</v>
      </c>
      <c r="K32" s="44">
        <f>-'CapEx &amp; Depr Schedule'!N109</f>
        <v>0</v>
      </c>
      <c r="L32" s="44">
        <f>-'CapEx &amp; Depr Schedule'!O109</f>
        <v>0</v>
      </c>
      <c r="M32" s="44">
        <f>-'CapEx &amp; Depr Schedule'!P109</f>
        <v>0</v>
      </c>
      <c r="N32" s="44">
        <f>-'CapEx &amp; Depr Schedule'!Q109</f>
        <v>0</v>
      </c>
      <c r="O32" s="44">
        <f>-'CapEx &amp; Depr Schedule'!R109</f>
        <v>0</v>
      </c>
      <c r="P32" s="44">
        <f>-'CapEx &amp; Depr Schedule'!S109</f>
        <v>0</v>
      </c>
      <c r="Q32" s="44">
        <f>-'CapEx &amp; Depr Schedule'!T109</f>
        <v>0</v>
      </c>
      <c r="R32" s="44">
        <f>-'CapEx &amp; Depr Schedule'!U109</f>
        <v>0</v>
      </c>
      <c r="S32" s="44">
        <f>-'CapEx &amp; Depr Schedule'!V109</f>
        <v>0</v>
      </c>
      <c r="T32" s="44">
        <f>-'CapEx &amp; Depr Schedule'!W109</f>
        <v>0</v>
      </c>
      <c r="U32" s="44">
        <f>-'CapEx &amp; Depr Schedule'!X109</f>
        <v>0</v>
      </c>
      <c r="V32" s="44">
        <f>-'CapEx &amp; Depr Schedule'!Y109</f>
        <v>0</v>
      </c>
      <c r="W32" s="44">
        <f>-'CapEx &amp; Depr Schedule'!Z109</f>
        <v>0</v>
      </c>
    </row>
    <row r="33" spans="2:23" ht="15" customHeight="1">
      <c r="B33" s="30" t="s">
        <v>52</v>
      </c>
      <c r="C33" s="31"/>
      <c r="D33" s="44">
        <f>-'CapEx &amp; Depr Schedule'!G133</f>
        <v>0</v>
      </c>
      <c r="E33" s="44">
        <f>-'CapEx &amp; Depr Schedule'!H133</f>
        <v>0</v>
      </c>
      <c r="F33" s="44">
        <f>-'CapEx &amp; Depr Schedule'!I133</f>
        <v>0</v>
      </c>
      <c r="G33" s="44">
        <f>-'CapEx &amp; Depr Schedule'!J133</f>
        <v>0</v>
      </c>
      <c r="H33" s="44">
        <f>-'CapEx &amp; Depr Schedule'!K133</f>
        <v>0</v>
      </c>
      <c r="I33" s="44">
        <f>-'CapEx &amp; Depr Schedule'!L133</f>
        <v>0</v>
      </c>
      <c r="J33" s="44">
        <f>-'CapEx &amp; Depr Schedule'!M133</f>
        <v>0</v>
      </c>
      <c r="K33" s="44">
        <f>-'CapEx &amp; Depr Schedule'!N133</f>
        <v>0</v>
      </c>
      <c r="L33" s="44">
        <f>-'CapEx &amp; Depr Schedule'!O133</f>
        <v>0</v>
      </c>
      <c r="M33" s="44">
        <f>-'CapEx &amp; Depr Schedule'!P133</f>
        <v>0</v>
      </c>
      <c r="N33" s="44">
        <f>-'CapEx &amp; Depr Schedule'!Q133</f>
        <v>-6.5000000000000002E-2</v>
      </c>
      <c r="O33" s="44">
        <f>-'CapEx &amp; Depr Schedule'!R133</f>
        <v>-0.13</v>
      </c>
      <c r="P33" s="44">
        <f>-'CapEx &amp; Depr Schedule'!S133</f>
        <v>-0.19500000000000001</v>
      </c>
      <c r="Q33" s="44">
        <f>-'CapEx &amp; Depr Schedule'!T133</f>
        <v>-0.26</v>
      </c>
      <c r="R33" s="44">
        <f>-'CapEx &amp; Depr Schedule'!U133</f>
        <v>-0.32500000000000001</v>
      </c>
      <c r="S33" s="44">
        <f>-'CapEx &amp; Depr Schedule'!V133</f>
        <v>-0.32500000000000001</v>
      </c>
      <c r="T33" s="44">
        <f>-'CapEx &amp; Depr Schedule'!W133</f>
        <v>-0.32500000000000001</v>
      </c>
      <c r="U33" s="44">
        <f>-'CapEx &amp; Depr Schedule'!X133</f>
        <v>-0.32500000000000001</v>
      </c>
      <c r="V33" s="44">
        <f>-'CapEx &amp; Depr Schedule'!Y133</f>
        <v>-0.32500000000000001</v>
      </c>
      <c r="W33" s="44">
        <f>-'CapEx &amp; Depr Schedule'!Z133</f>
        <v>-0.32500000000000001</v>
      </c>
    </row>
    <row r="34" spans="2:23" ht="15" customHeight="1">
      <c r="B34" s="30" t="s">
        <v>53</v>
      </c>
      <c r="C34" s="31"/>
      <c r="D34" s="44">
        <f>-'CapEx &amp; Depr Schedule'!G157</f>
        <v>0</v>
      </c>
      <c r="E34" s="44">
        <f>-'CapEx &amp; Depr Schedule'!H157</f>
        <v>0</v>
      </c>
      <c r="F34" s="44">
        <f>-'CapEx &amp; Depr Schedule'!I157</f>
        <v>0</v>
      </c>
      <c r="G34" s="44">
        <f>-'CapEx &amp; Depr Schedule'!J157</f>
        <v>0</v>
      </c>
      <c r="H34" s="44">
        <f>-'CapEx &amp; Depr Schedule'!K157</f>
        <v>0</v>
      </c>
      <c r="I34" s="44">
        <f>-'CapEx &amp; Depr Schedule'!L157</f>
        <v>0</v>
      </c>
      <c r="J34" s="44">
        <f>-'CapEx &amp; Depr Schedule'!M157</f>
        <v>0</v>
      </c>
      <c r="K34" s="44">
        <f>-'CapEx &amp; Depr Schedule'!N157</f>
        <v>0</v>
      </c>
      <c r="L34" s="44">
        <f>-'CapEx &amp; Depr Schedule'!O157</f>
        <v>0</v>
      </c>
      <c r="M34" s="44">
        <f>-'CapEx &amp; Depr Schedule'!P157</f>
        <v>0</v>
      </c>
      <c r="N34" s="44">
        <f>-'CapEx &amp; Depr Schedule'!Q157</f>
        <v>-0.65</v>
      </c>
      <c r="O34" s="44">
        <f>-'CapEx &amp; Depr Schedule'!R157</f>
        <v>-1.3</v>
      </c>
      <c r="P34" s="44">
        <f>-'CapEx &amp; Depr Schedule'!S157</f>
        <v>-1.9500000000000002</v>
      </c>
      <c r="Q34" s="44">
        <f>-'CapEx &amp; Depr Schedule'!T157</f>
        <v>-2.6</v>
      </c>
      <c r="R34" s="44">
        <f>-'CapEx &amp; Depr Schedule'!U157</f>
        <v>-3.25</v>
      </c>
      <c r="S34" s="44">
        <f>-'CapEx &amp; Depr Schedule'!V157</f>
        <v>-3.25</v>
      </c>
      <c r="T34" s="44">
        <f>-'CapEx &amp; Depr Schedule'!W157</f>
        <v>-3.25</v>
      </c>
      <c r="U34" s="44">
        <f>-'CapEx &amp; Depr Schedule'!X157</f>
        <v>-3.25</v>
      </c>
      <c r="V34" s="44">
        <f>-'CapEx &amp; Depr Schedule'!Y157</f>
        <v>-3.25</v>
      </c>
      <c r="W34" s="44">
        <f>-'CapEx &amp; Depr Schedule'!Z157</f>
        <v>-3.25</v>
      </c>
    </row>
    <row r="35" spans="2:23" ht="15" customHeight="1">
      <c r="B35" s="34" t="s">
        <v>102</v>
      </c>
      <c r="C35" s="35"/>
      <c r="D35" s="36">
        <f t="shared" ref="D35:W35" si="14">SUM(D30:D34)</f>
        <v>-0.65</v>
      </c>
      <c r="E35" s="36">
        <f t="shared" ref="E35:F35" si="15">SUM(E30:E34)</f>
        <v>-0.65</v>
      </c>
      <c r="F35" s="36">
        <f t="shared" si="15"/>
        <v>-1.7333333333333334</v>
      </c>
      <c r="G35" s="36">
        <f t="shared" si="14"/>
        <v>-2.8166666666666664</v>
      </c>
      <c r="H35" s="36">
        <f t="shared" si="14"/>
        <v>-4.7666666666666675</v>
      </c>
      <c r="I35" s="36">
        <f t="shared" si="14"/>
        <v>-5.1999999999999993</v>
      </c>
      <c r="J35" s="36">
        <f t="shared" si="14"/>
        <v>-5.1999999999999993</v>
      </c>
      <c r="K35" s="36">
        <f t="shared" si="14"/>
        <v>-5.1999999999999993</v>
      </c>
      <c r="L35" s="36">
        <f t="shared" si="14"/>
        <v>-5.1999999999999993</v>
      </c>
      <c r="M35" s="36">
        <f t="shared" si="14"/>
        <v>-5.1999999999999993</v>
      </c>
      <c r="N35" s="36">
        <f t="shared" si="14"/>
        <v>-5.915</v>
      </c>
      <c r="O35" s="36">
        <f t="shared" si="14"/>
        <v>-6.629999999999999</v>
      </c>
      <c r="P35" s="36">
        <f t="shared" si="14"/>
        <v>-7.3449999999999998</v>
      </c>
      <c r="Q35" s="36">
        <f t="shared" si="14"/>
        <v>-8.0599999999999987</v>
      </c>
      <c r="R35" s="36">
        <f t="shared" si="14"/>
        <v>-8.7749999999999986</v>
      </c>
      <c r="S35" s="36">
        <f t="shared" si="14"/>
        <v>-8.7749999999999986</v>
      </c>
      <c r="T35" s="36">
        <f t="shared" si="14"/>
        <v>-8.7749999999999986</v>
      </c>
      <c r="U35" s="36">
        <f t="shared" si="14"/>
        <v>-7.6916666666666673</v>
      </c>
      <c r="V35" s="36">
        <f t="shared" si="14"/>
        <v>-6.6083333333333334</v>
      </c>
      <c r="W35" s="36">
        <f t="shared" si="14"/>
        <v>-5.5250000000000004</v>
      </c>
    </row>
    <row r="36" spans="2:23" s="33" customFormat="1">
      <c r="B36" s="27" t="s">
        <v>120</v>
      </c>
      <c r="C36" s="28"/>
      <c r="D36" s="39">
        <f t="shared" ref="D36:W36" si="16">-IFERROR(D35/D$17,0)</f>
        <v>9.8484848484848495E-2</v>
      </c>
      <c r="E36" s="39">
        <f t="shared" si="16"/>
        <v>4.7272727272727275E-3</v>
      </c>
      <c r="F36" s="39">
        <f t="shared" si="16"/>
        <v>5.2525252525252525E-3</v>
      </c>
      <c r="G36" s="39">
        <f t="shared" si="16"/>
        <v>6.8282828282828275E-3</v>
      </c>
      <c r="H36" s="39">
        <f t="shared" si="16"/>
        <v>1.1555555555555557E-2</v>
      </c>
      <c r="I36" s="39">
        <f t="shared" si="16"/>
        <v>1.2606060606060605E-2</v>
      </c>
      <c r="J36" s="39">
        <f t="shared" si="16"/>
        <v>1.2606060606060605E-2</v>
      </c>
      <c r="K36" s="39">
        <f t="shared" si="16"/>
        <v>1.2606060606060605E-2</v>
      </c>
      <c r="L36" s="39">
        <f t="shared" si="16"/>
        <v>1.2606060606060605E-2</v>
      </c>
      <c r="M36" s="39">
        <f t="shared" si="16"/>
        <v>1.2606060606060605E-2</v>
      </c>
      <c r="N36" s="39">
        <f t="shared" si="16"/>
        <v>1.433939393939394E-2</v>
      </c>
      <c r="O36" s="39">
        <f t="shared" si="16"/>
        <v>1.607272727272727E-2</v>
      </c>
      <c r="P36" s="39">
        <f t="shared" si="16"/>
        <v>1.7806060606060607E-2</v>
      </c>
      <c r="Q36" s="39">
        <f t="shared" si="16"/>
        <v>1.9539393939393936E-2</v>
      </c>
      <c r="R36" s="39">
        <f t="shared" si="16"/>
        <v>2.127272727272727E-2</v>
      </c>
      <c r="S36" s="39">
        <f t="shared" si="16"/>
        <v>2.127272727272727E-2</v>
      </c>
      <c r="T36" s="39">
        <f t="shared" si="16"/>
        <v>2.127272727272727E-2</v>
      </c>
      <c r="U36" s="39">
        <f t="shared" si="16"/>
        <v>1.8646464646464647E-2</v>
      </c>
      <c r="V36" s="39">
        <f t="shared" si="16"/>
        <v>1.6020202020202021E-2</v>
      </c>
      <c r="W36" s="39">
        <f t="shared" si="16"/>
        <v>1.3393939393939396E-2</v>
      </c>
    </row>
    <row r="37" spans="2:23" ht="5.0999999999999996" customHeight="1"/>
    <row r="38" spans="2:23">
      <c r="B38" s="45" t="s">
        <v>125</v>
      </c>
      <c r="C38" s="45"/>
      <c r="D38" s="46">
        <f>+D27+D35</f>
        <v>-7.26</v>
      </c>
      <c r="E38" s="46">
        <f t="shared" ref="E38:W38" si="17">+E27+E35</f>
        <v>-104.875</v>
      </c>
      <c r="F38" s="46">
        <f t="shared" si="17"/>
        <v>-217.44333333333333</v>
      </c>
      <c r="G38" s="46">
        <f t="shared" si="17"/>
        <v>-272.27266666666668</v>
      </c>
      <c r="H38" s="46">
        <f t="shared" si="17"/>
        <v>-274.35576666666663</v>
      </c>
      <c r="I38" s="46">
        <f t="shared" si="17"/>
        <v>-274.93550999999997</v>
      </c>
      <c r="J38" s="46">
        <f t="shared" si="17"/>
        <v>-275.09656100000001</v>
      </c>
      <c r="K38" s="46">
        <f t="shared" si="17"/>
        <v>-275.2737171</v>
      </c>
      <c r="L38" s="46">
        <f t="shared" si="17"/>
        <v>-275.46858880999997</v>
      </c>
      <c r="M38" s="46">
        <f t="shared" si="17"/>
        <v>-275.68294769099998</v>
      </c>
      <c r="N38" s="46">
        <f t="shared" si="17"/>
        <v>-276.6337424601</v>
      </c>
      <c r="O38" s="46">
        <f t="shared" si="17"/>
        <v>-277.60811670611002</v>
      </c>
      <c r="P38" s="46">
        <f t="shared" si="17"/>
        <v>-278.60842837672101</v>
      </c>
      <c r="Q38" s="46">
        <f t="shared" si="17"/>
        <v>-279.63727121439308</v>
      </c>
      <c r="R38" s="46">
        <f t="shared" si="17"/>
        <v>-280.69749833583239</v>
      </c>
      <c r="S38" s="46">
        <f t="shared" si="17"/>
        <v>-281.07724816941561</v>
      </c>
      <c r="T38" s="46">
        <f t="shared" si="17"/>
        <v>-281.4949729863572</v>
      </c>
      <c r="U38" s="46">
        <f t="shared" si="17"/>
        <v>-280.87113695165959</v>
      </c>
      <c r="V38" s="46">
        <f t="shared" si="17"/>
        <v>-280.29325064682558</v>
      </c>
      <c r="W38" s="46">
        <f t="shared" si="17"/>
        <v>-279.76590904484146</v>
      </c>
    </row>
    <row r="39" spans="2:23" ht="5.0999999999999996" customHeight="1"/>
    <row r="40" spans="2:23">
      <c r="B40" s="47" t="s">
        <v>126</v>
      </c>
      <c r="C40" s="47"/>
      <c r="D40" s="36">
        <f t="shared" ref="D40:W40" si="18">D17+D27+D35</f>
        <v>-0.65999999999999981</v>
      </c>
      <c r="E40" s="36">
        <f t="shared" si="18"/>
        <v>32.625000000000007</v>
      </c>
      <c r="F40" s="36">
        <f t="shared" si="18"/>
        <v>112.55666666666666</v>
      </c>
      <c r="G40" s="36">
        <f t="shared" si="18"/>
        <v>140.22733333333332</v>
      </c>
      <c r="H40" s="36">
        <f t="shared" si="18"/>
        <v>138.14423333333335</v>
      </c>
      <c r="I40" s="36">
        <f t="shared" si="18"/>
        <v>137.56449000000003</v>
      </c>
      <c r="J40" s="36">
        <f t="shared" si="18"/>
        <v>137.40343899999999</v>
      </c>
      <c r="K40" s="36">
        <f t="shared" si="18"/>
        <v>137.2262829</v>
      </c>
      <c r="L40" s="36">
        <f t="shared" si="18"/>
        <v>137.03141119000003</v>
      </c>
      <c r="M40" s="36">
        <f t="shared" si="18"/>
        <v>136.81705230900002</v>
      </c>
      <c r="N40" s="36">
        <f t="shared" si="18"/>
        <v>135.86625753990003</v>
      </c>
      <c r="O40" s="36">
        <f t="shared" si="18"/>
        <v>134.89188329388998</v>
      </c>
      <c r="P40" s="36">
        <f t="shared" si="18"/>
        <v>133.89157162327902</v>
      </c>
      <c r="Q40" s="36">
        <f t="shared" si="18"/>
        <v>132.86272878560692</v>
      </c>
      <c r="R40" s="36">
        <f t="shared" si="18"/>
        <v>131.80250166416758</v>
      </c>
      <c r="S40" s="36">
        <f t="shared" si="18"/>
        <v>131.42275183058436</v>
      </c>
      <c r="T40" s="36">
        <f t="shared" si="18"/>
        <v>131.00502701364277</v>
      </c>
      <c r="U40" s="36">
        <f t="shared" si="18"/>
        <v>131.62886304834041</v>
      </c>
      <c r="V40" s="36">
        <f t="shared" si="18"/>
        <v>132.20674935317444</v>
      </c>
      <c r="W40" s="36">
        <f t="shared" si="18"/>
        <v>132.73409095515851</v>
      </c>
    </row>
    <row r="41" spans="2:23" s="49" customFormat="1">
      <c r="B41" s="48" t="s">
        <v>127</v>
      </c>
      <c r="D41" s="50">
        <f t="shared" ref="D41:W41" si="19">IF(ISERROR(D40/D$17),0, D40/D$17)</f>
        <v>-9.9999999999999978E-2</v>
      </c>
      <c r="E41" s="50">
        <f t="shared" si="19"/>
        <v>0.23727272727272733</v>
      </c>
      <c r="F41" s="50">
        <f t="shared" si="19"/>
        <v>0.34108080808080804</v>
      </c>
      <c r="G41" s="50">
        <f t="shared" si="19"/>
        <v>0.33994505050505047</v>
      </c>
      <c r="H41" s="50">
        <f t="shared" si="19"/>
        <v>0.33489511111111114</v>
      </c>
      <c r="I41" s="50">
        <f t="shared" si="19"/>
        <v>0.33348967272727281</v>
      </c>
      <c r="J41" s="50">
        <f t="shared" si="19"/>
        <v>0.33309924606060604</v>
      </c>
      <c r="K41" s="50">
        <f t="shared" si="19"/>
        <v>0.33266977672727271</v>
      </c>
      <c r="L41" s="50">
        <f t="shared" si="19"/>
        <v>0.33219736046060611</v>
      </c>
      <c r="M41" s="50">
        <f t="shared" si="19"/>
        <v>0.33167770256727275</v>
      </c>
      <c r="N41" s="50">
        <f t="shared" si="19"/>
        <v>0.32937274555127283</v>
      </c>
      <c r="O41" s="50">
        <f t="shared" si="19"/>
        <v>0.32701062616700599</v>
      </c>
      <c r="P41" s="50">
        <f t="shared" si="19"/>
        <v>0.32458562817764613</v>
      </c>
      <c r="Q41" s="50">
        <f t="shared" si="19"/>
        <v>0.32209146372268344</v>
      </c>
      <c r="R41" s="50">
        <f t="shared" si="19"/>
        <v>0.31952121615555779</v>
      </c>
      <c r="S41" s="50">
        <f t="shared" si="19"/>
        <v>0.31860061049838634</v>
      </c>
      <c r="T41" s="50">
        <f t="shared" si="19"/>
        <v>0.31758794427549764</v>
      </c>
      <c r="U41" s="50">
        <f t="shared" si="19"/>
        <v>0.31910027405658281</v>
      </c>
      <c r="V41" s="50">
        <f t="shared" si="19"/>
        <v>0.32050121055315017</v>
      </c>
      <c r="W41" s="50">
        <f t="shared" si="19"/>
        <v>0.32177961443674791</v>
      </c>
    </row>
    <row r="42" spans="2:23" ht="5.0999999999999996" customHeight="1"/>
    <row r="43" spans="2:23" ht="15" customHeight="1">
      <c r="B43" s="30" t="s">
        <v>128</v>
      </c>
      <c r="C43" s="31"/>
      <c r="D43" s="37">
        <f t="shared" ref="D43:W45" si="20">-D44*D$17</f>
        <v>-0.33</v>
      </c>
      <c r="E43" s="37">
        <f t="shared" si="20"/>
        <v>-6.875</v>
      </c>
      <c r="F43" s="37">
        <f t="shared" si="20"/>
        <v>-16.5</v>
      </c>
      <c r="G43" s="37">
        <f t="shared" si="20"/>
        <v>-20.625</v>
      </c>
      <c r="H43" s="37">
        <f t="shared" si="20"/>
        <v>-20.625</v>
      </c>
      <c r="I43" s="37">
        <f t="shared" si="20"/>
        <v>-20.625</v>
      </c>
      <c r="J43" s="37">
        <f t="shared" si="20"/>
        <v>-20.625</v>
      </c>
      <c r="K43" s="37">
        <f t="shared" si="20"/>
        <v>-20.625</v>
      </c>
      <c r="L43" s="37">
        <f t="shared" si="20"/>
        <v>-20.625</v>
      </c>
      <c r="M43" s="37">
        <f t="shared" si="20"/>
        <v>-20.625</v>
      </c>
      <c r="N43" s="37">
        <f t="shared" si="20"/>
        <v>-20.625</v>
      </c>
      <c r="O43" s="37">
        <f t="shared" si="20"/>
        <v>-20.625</v>
      </c>
      <c r="P43" s="37">
        <f t="shared" si="20"/>
        <v>-20.625</v>
      </c>
      <c r="Q43" s="37">
        <f t="shared" si="20"/>
        <v>-20.625</v>
      </c>
      <c r="R43" s="37">
        <f t="shared" si="20"/>
        <v>-20.625</v>
      </c>
      <c r="S43" s="37">
        <f t="shared" si="20"/>
        <v>-20.625</v>
      </c>
      <c r="T43" s="37">
        <f t="shared" si="20"/>
        <v>-20.625</v>
      </c>
      <c r="U43" s="37">
        <f t="shared" si="20"/>
        <v>-20.625</v>
      </c>
      <c r="V43" s="37">
        <f t="shared" si="20"/>
        <v>-20.625</v>
      </c>
      <c r="W43" s="37">
        <f t="shared" si="20"/>
        <v>-20.625</v>
      </c>
    </row>
    <row r="44" spans="2:23" s="33" customFormat="1">
      <c r="B44" s="27" t="s">
        <v>120</v>
      </c>
      <c r="C44" s="28"/>
      <c r="D44" s="38">
        <f>Control!D29</f>
        <v>0.05</v>
      </c>
      <c r="E44" s="38">
        <f>Control!E29</f>
        <v>0.05</v>
      </c>
      <c r="F44" s="38">
        <f>Control!F29</f>
        <v>0.05</v>
      </c>
      <c r="G44" s="38">
        <f>Control!G29</f>
        <v>0.05</v>
      </c>
      <c r="H44" s="38">
        <f>Control!H29</f>
        <v>0.05</v>
      </c>
      <c r="I44" s="38">
        <f>Control!I29</f>
        <v>0.05</v>
      </c>
      <c r="J44" s="38">
        <f>Control!J29</f>
        <v>0.05</v>
      </c>
      <c r="K44" s="38">
        <f>Control!K29</f>
        <v>0.05</v>
      </c>
      <c r="L44" s="38">
        <f>Control!L29</f>
        <v>0.05</v>
      </c>
      <c r="M44" s="38">
        <f>Control!M29</f>
        <v>0.05</v>
      </c>
      <c r="N44" s="38">
        <f>Control!N29</f>
        <v>0.05</v>
      </c>
      <c r="O44" s="38">
        <f>Control!O29</f>
        <v>0.05</v>
      </c>
      <c r="P44" s="38">
        <f>Control!P29</f>
        <v>0.05</v>
      </c>
      <c r="Q44" s="38">
        <f>Control!Q29</f>
        <v>0.05</v>
      </c>
      <c r="R44" s="38">
        <f>Control!R29</f>
        <v>0.05</v>
      </c>
      <c r="S44" s="38">
        <f>Control!S29</f>
        <v>0.05</v>
      </c>
      <c r="T44" s="38">
        <f>Control!T29</f>
        <v>0.05</v>
      </c>
      <c r="U44" s="38">
        <f>Control!U29</f>
        <v>0.05</v>
      </c>
      <c r="V44" s="38">
        <f>Control!V29</f>
        <v>0.05</v>
      </c>
      <c r="W44" s="38">
        <f>Control!W29</f>
        <v>0.05</v>
      </c>
    </row>
    <row r="45" spans="2:23">
      <c r="B45" s="30" t="s">
        <v>129</v>
      </c>
      <c r="C45" s="31"/>
      <c r="D45" s="51">
        <f>-D46*D$17</f>
        <v>-6.6000000000000003E-2</v>
      </c>
      <c r="E45" s="51">
        <f t="shared" si="20"/>
        <v>-1.375</v>
      </c>
      <c r="F45" s="51">
        <f t="shared" si="20"/>
        <v>-3.3000000000000003</v>
      </c>
      <c r="G45" s="51">
        <f t="shared" si="20"/>
        <v>-4.125</v>
      </c>
      <c r="H45" s="51">
        <f t="shared" si="20"/>
        <v>-4.125</v>
      </c>
      <c r="I45" s="51">
        <f t="shared" si="20"/>
        <v>-4.125</v>
      </c>
      <c r="J45" s="51">
        <f t="shared" si="20"/>
        <v>-4.125</v>
      </c>
      <c r="K45" s="51">
        <f t="shared" si="20"/>
        <v>-4.125</v>
      </c>
      <c r="L45" s="51">
        <f t="shared" si="20"/>
        <v>-4.125</v>
      </c>
      <c r="M45" s="51">
        <f t="shared" si="20"/>
        <v>-4.125</v>
      </c>
      <c r="N45" s="51">
        <f t="shared" si="20"/>
        <v>-4.125</v>
      </c>
      <c r="O45" s="51">
        <f t="shared" si="20"/>
        <v>-4.125</v>
      </c>
      <c r="P45" s="51">
        <f t="shared" si="20"/>
        <v>-4.125</v>
      </c>
      <c r="Q45" s="51">
        <f t="shared" si="20"/>
        <v>-4.125</v>
      </c>
      <c r="R45" s="51">
        <f t="shared" si="20"/>
        <v>-4.125</v>
      </c>
      <c r="S45" s="51">
        <f t="shared" si="20"/>
        <v>-4.125</v>
      </c>
      <c r="T45" s="51">
        <f t="shared" si="20"/>
        <v>-4.125</v>
      </c>
      <c r="U45" s="51">
        <f t="shared" si="20"/>
        <v>-4.125</v>
      </c>
      <c r="V45" s="51">
        <f t="shared" si="20"/>
        <v>-4.125</v>
      </c>
      <c r="W45" s="51">
        <f t="shared" si="20"/>
        <v>-4.125</v>
      </c>
    </row>
    <row r="46" spans="2:23" s="33" customFormat="1">
      <c r="B46" s="27" t="s">
        <v>120</v>
      </c>
      <c r="C46" s="28"/>
      <c r="D46" s="38">
        <f>Control!D30</f>
        <v>0.01</v>
      </c>
      <c r="E46" s="38">
        <f>Control!E30</f>
        <v>0.01</v>
      </c>
      <c r="F46" s="38">
        <f>Control!F30</f>
        <v>0.01</v>
      </c>
      <c r="G46" s="38">
        <f>Control!G30</f>
        <v>0.01</v>
      </c>
      <c r="H46" s="38">
        <f>Control!H30</f>
        <v>0.01</v>
      </c>
      <c r="I46" s="38">
        <f>Control!I30</f>
        <v>0.01</v>
      </c>
      <c r="J46" s="38">
        <f>Control!J30</f>
        <v>0.01</v>
      </c>
      <c r="K46" s="38">
        <f>Control!K30</f>
        <v>0.01</v>
      </c>
      <c r="L46" s="38">
        <f>Control!L30</f>
        <v>0.01</v>
      </c>
      <c r="M46" s="38">
        <f>Control!M30</f>
        <v>0.01</v>
      </c>
      <c r="N46" s="38">
        <f>Control!N30</f>
        <v>0.01</v>
      </c>
      <c r="O46" s="38">
        <f>Control!O30</f>
        <v>0.01</v>
      </c>
      <c r="P46" s="38">
        <f>Control!P30</f>
        <v>0.01</v>
      </c>
      <c r="Q46" s="38">
        <f>Control!Q30</f>
        <v>0.01</v>
      </c>
      <c r="R46" s="38">
        <f>Control!R30</f>
        <v>0.01</v>
      </c>
      <c r="S46" s="38">
        <f>Control!S30</f>
        <v>0.01</v>
      </c>
      <c r="T46" s="38">
        <f>Control!T30</f>
        <v>0.01</v>
      </c>
      <c r="U46" s="38">
        <f>Control!U30</f>
        <v>0.01</v>
      </c>
      <c r="V46" s="38">
        <f>Control!V30</f>
        <v>0.01</v>
      </c>
      <c r="W46" s="38">
        <f>Control!W30</f>
        <v>0.01</v>
      </c>
    </row>
    <row r="47" spans="2:23">
      <c r="B47" s="34" t="s">
        <v>130</v>
      </c>
      <c r="C47" s="35"/>
      <c r="D47" s="52">
        <f t="shared" ref="D47:W47" si="21">SUM(D45,D43)</f>
        <v>-0.39600000000000002</v>
      </c>
      <c r="E47" s="52">
        <f t="shared" si="21"/>
        <v>-8.25</v>
      </c>
      <c r="F47" s="52">
        <f t="shared" si="21"/>
        <v>-19.8</v>
      </c>
      <c r="G47" s="52">
        <f t="shared" si="21"/>
        <v>-24.75</v>
      </c>
      <c r="H47" s="52">
        <f t="shared" si="21"/>
        <v>-24.75</v>
      </c>
      <c r="I47" s="52">
        <f t="shared" si="21"/>
        <v>-24.75</v>
      </c>
      <c r="J47" s="52">
        <f t="shared" si="21"/>
        <v>-24.75</v>
      </c>
      <c r="K47" s="52">
        <f t="shared" si="21"/>
        <v>-24.75</v>
      </c>
      <c r="L47" s="52">
        <f t="shared" si="21"/>
        <v>-24.75</v>
      </c>
      <c r="M47" s="52">
        <f t="shared" si="21"/>
        <v>-24.75</v>
      </c>
      <c r="N47" s="52">
        <f t="shared" si="21"/>
        <v>-24.75</v>
      </c>
      <c r="O47" s="52">
        <f t="shared" si="21"/>
        <v>-24.75</v>
      </c>
      <c r="P47" s="52">
        <f t="shared" si="21"/>
        <v>-24.75</v>
      </c>
      <c r="Q47" s="52">
        <f t="shared" si="21"/>
        <v>-24.75</v>
      </c>
      <c r="R47" s="52">
        <f t="shared" si="21"/>
        <v>-24.75</v>
      </c>
      <c r="S47" s="52">
        <f t="shared" si="21"/>
        <v>-24.75</v>
      </c>
      <c r="T47" s="52">
        <f t="shared" si="21"/>
        <v>-24.75</v>
      </c>
      <c r="U47" s="52">
        <f t="shared" si="21"/>
        <v>-24.75</v>
      </c>
      <c r="V47" s="52">
        <f t="shared" si="21"/>
        <v>-24.75</v>
      </c>
      <c r="W47" s="52">
        <f t="shared" si="21"/>
        <v>-24.75</v>
      </c>
    </row>
    <row r="48" spans="2:23" ht="5.0999999999999996" customHeight="1">
      <c r="B48" s="21"/>
      <c r="C48" s="21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</row>
    <row r="49" spans="2:23">
      <c r="B49" s="47" t="s">
        <v>131</v>
      </c>
      <c r="C49" s="47"/>
      <c r="D49" s="36">
        <f t="shared" ref="D49:W49" si="22">D40+D47</f>
        <v>-1.0559999999999998</v>
      </c>
      <c r="E49" s="36">
        <f t="shared" si="22"/>
        <v>24.375000000000007</v>
      </c>
      <c r="F49" s="36">
        <f t="shared" si="22"/>
        <v>92.756666666666661</v>
      </c>
      <c r="G49" s="36">
        <f t="shared" si="22"/>
        <v>115.47733333333332</v>
      </c>
      <c r="H49" s="36">
        <f t="shared" si="22"/>
        <v>113.39423333333335</v>
      </c>
      <c r="I49" s="36">
        <f t="shared" si="22"/>
        <v>112.81449000000003</v>
      </c>
      <c r="J49" s="36">
        <f t="shared" si="22"/>
        <v>112.65343899999999</v>
      </c>
      <c r="K49" s="36">
        <f t="shared" si="22"/>
        <v>112.4762829</v>
      </c>
      <c r="L49" s="36">
        <f t="shared" si="22"/>
        <v>112.28141119000003</v>
      </c>
      <c r="M49" s="36">
        <f t="shared" si="22"/>
        <v>112.06705230900002</v>
      </c>
      <c r="N49" s="36">
        <f t="shared" si="22"/>
        <v>111.11625753990003</v>
      </c>
      <c r="O49" s="36">
        <f t="shared" si="22"/>
        <v>110.14188329388998</v>
      </c>
      <c r="P49" s="36">
        <f t="shared" si="22"/>
        <v>109.14157162327902</v>
      </c>
      <c r="Q49" s="36">
        <f t="shared" si="22"/>
        <v>108.11272878560692</v>
      </c>
      <c r="R49" s="36">
        <f t="shared" si="22"/>
        <v>107.05250166416758</v>
      </c>
      <c r="S49" s="36">
        <f t="shared" si="22"/>
        <v>106.67275183058436</v>
      </c>
      <c r="T49" s="36">
        <f t="shared" si="22"/>
        <v>106.25502701364277</v>
      </c>
      <c r="U49" s="36">
        <f t="shared" si="22"/>
        <v>106.87886304834041</v>
      </c>
      <c r="V49" s="36">
        <f t="shared" si="22"/>
        <v>107.45674935317444</v>
      </c>
      <c r="W49" s="36">
        <f t="shared" si="22"/>
        <v>107.98409095515851</v>
      </c>
    </row>
    <row r="50" spans="2:23" s="54" customFormat="1">
      <c r="B50" s="48" t="s">
        <v>132</v>
      </c>
      <c r="D50" s="50">
        <f t="shared" ref="D50:W50" si="23">IF(ISERROR(D49/D$17),0, D49/D$17)</f>
        <v>-0.15999999999999998</v>
      </c>
      <c r="E50" s="50">
        <f t="shared" si="23"/>
        <v>0.17727272727272733</v>
      </c>
      <c r="F50" s="50">
        <f t="shared" si="23"/>
        <v>0.28108080808080804</v>
      </c>
      <c r="G50" s="50">
        <f t="shared" si="23"/>
        <v>0.27994505050505047</v>
      </c>
      <c r="H50" s="50">
        <f t="shared" si="23"/>
        <v>0.27489511111111115</v>
      </c>
      <c r="I50" s="50">
        <f t="shared" si="23"/>
        <v>0.27348967272727281</v>
      </c>
      <c r="J50" s="50">
        <f t="shared" si="23"/>
        <v>0.27309924606060604</v>
      </c>
      <c r="K50" s="50">
        <f t="shared" si="23"/>
        <v>0.27266977672727272</v>
      </c>
      <c r="L50" s="50">
        <f t="shared" si="23"/>
        <v>0.27219736046060611</v>
      </c>
      <c r="M50" s="50">
        <f t="shared" si="23"/>
        <v>0.27167770256727275</v>
      </c>
      <c r="N50" s="50">
        <f t="shared" si="23"/>
        <v>0.26937274555127283</v>
      </c>
      <c r="O50" s="50">
        <f t="shared" si="23"/>
        <v>0.26701062616700599</v>
      </c>
      <c r="P50" s="50">
        <f t="shared" si="23"/>
        <v>0.26458562817764614</v>
      </c>
      <c r="Q50" s="50">
        <f t="shared" si="23"/>
        <v>0.26209146372268344</v>
      </c>
      <c r="R50" s="50">
        <f t="shared" si="23"/>
        <v>0.25952121615555779</v>
      </c>
      <c r="S50" s="50">
        <f t="shared" si="23"/>
        <v>0.25860061049838634</v>
      </c>
      <c r="T50" s="50">
        <f t="shared" si="23"/>
        <v>0.25758794427549764</v>
      </c>
      <c r="U50" s="50">
        <f t="shared" si="23"/>
        <v>0.25910027405658281</v>
      </c>
      <c r="V50" s="50">
        <f t="shared" si="23"/>
        <v>0.26050121055315018</v>
      </c>
      <c r="W50" s="50">
        <f t="shared" si="23"/>
        <v>0.26177961443674791</v>
      </c>
    </row>
    <row r="51" spans="2:23" s="54" customFormat="1">
      <c r="B51" s="48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</row>
    <row r="52" spans="2:23" s="54" customFormat="1">
      <c r="B52" s="55" t="s">
        <v>133</v>
      </c>
      <c r="C52" s="47"/>
      <c r="D52" s="36">
        <f t="shared" ref="D52:W52" si="24">D49-D35</f>
        <v>-0.40599999999999981</v>
      </c>
      <c r="E52" s="36">
        <f t="shared" si="24"/>
        <v>25.025000000000006</v>
      </c>
      <c r="F52" s="36">
        <f t="shared" si="24"/>
        <v>94.49</v>
      </c>
      <c r="G52" s="36">
        <f t="shared" si="24"/>
        <v>118.29399999999998</v>
      </c>
      <c r="H52" s="36">
        <f t="shared" si="24"/>
        <v>118.16090000000001</v>
      </c>
      <c r="I52" s="36">
        <f t="shared" si="24"/>
        <v>118.01449000000004</v>
      </c>
      <c r="J52" s="36">
        <f t="shared" si="24"/>
        <v>117.85343899999999</v>
      </c>
      <c r="K52" s="36">
        <f t="shared" si="24"/>
        <v>117.6762829</v>
      </c>
      <c r="L52" s="36">
        <f t="shared" si="24"/>
        <v>117.48141119000003</v>
      </c>
      <c r="M52" s="36">
        <f t="shared" si="24"/>
        <v>117.26705230900002</v>
      </c>
      <c r="N52" s="36">
        <f t="shared" si="24"/>
        <v>117.03125753990004</v>
      </c>
      <c r="O52" s="36">
        <f t="shared" si="24"/>
        <v>116.77188329388997</v>
      </c>
      <c r="P52" s="36">
        <f t="shared" si="24"/>
        <v>116.48657162327902</v>
      </c>
      <c r="Q52" s="36">
        <f t="shared" si="24"/>
        <v>116.17272878560692</v>
      </c>
      <c r="R52" s="36">
        <f t="shared" si="24"/>
        <v>115.82750166416758</v>
      </c>
      <c r="S52" s="36">
        <f t="shared" si="24"/>
        <v>115.44775183058437</v>
      </c>
      <c r="T52" s="36">
        <f t="shared" si="24"/>
        <v>115.03002701364278</v>
      </c>
      <c r="U52" s="36">
        <f t="shared" si="24"/>
        <v>114.57052971500707</v>
      </c>
      <c r="V52" s="36">
        <f t="shared" si="24"/>
        <v>114.06508268650778</v>
      </c>
      <c r="W52" s="36">
        <f t="shared" si="24"/>
        <v>113.50909095515851</v>
      </c>
    </row>
    <row r="53" spans="2:23" s="54" customFormat="1">
      <c r="B53" s="56" t="s">
        <v>134</v>
      </c>
      <c r="C53" s="57"/>
      <c r="D53" s="58">
        <f t="shared" ref="D53:W53" si="25">IF(ISERROR(D52/D$17),0, D52/D$17)</f>
        <v>-6.1515151515151488E-2</v>
      </c>
      <c r="E53" s="58">
        <f t="shared" si="25"/>
        <v>0.18200000000000005</v>
      </c>
      <c r="F53" s="58">
        <f t="shared" si="25"/>
        <v>0.28633333333333333</v>
      </c>
      <c r="G53" s="58">
        <f t="shared" si="25"/>
        <v>0.28677333333333327</v>
      </c>
      <c r="H53" s="58">
        <f t="shared" si="25"/>
        <v>0.28645066666666669</v>
      </c>
      <c r="I53" s="58">
        <f t="shared" si="25"/>
        <v>0.28609573333333344</v>
      </c>
      <c r="J53" s="58">
        <f t="shared" si="25"/>
        <v>0.28570530666666666</v>
      </c>
      <c r="K53" s="58">
        <f t="shared" si="25"/>
        <v>0.28527583733333334</v>
      </c>
      <c r="L53" s="58">
        <f t="shared" si="25"/>
        <v>0.28480342106666673</v>
      </c>
      <c r="M53" s="58">
        <f t="shared" si="25"/>
        <v>0.28428376317333337</v>
      </c>
      <c r="N53" s="58">
        <f t="shared" si="25"/>
        <v>0.28371213949066676</v>
      </c>
      <c r="O53" s="58">
        <f t="shared" si="25"/>
        <v>0.28308335343973329</v>
      </c>
      <c r="P53" s="58">
        <f t="shared" si="25"/>
        <v>0.28239168878370674</v>
      </c>
      <c r="Q53" s="58">
        <f t="shared" si="25"/>
        <v>0.28163085766207741</v>
      </c>
      <c r="R53" s="58">
        <f t="shared" si="25"/>
        <v>0.28079394342828506</v>
      </c>
      <c r="S53" s="58">
        <f t="shared" si="25"/>
        <v>0.27987333777111362</v>
      </c>
      <c r="T53" s="58">
        <f t="shared" si="25"/>
        <v>0.27886067154822491</v>
      </c>
      <c r="U53" s="58">
        <f t="shared" si="25"/>
        <v>0.27774673870304745</v>
      </c>
      <c r="V53" s="58">
        <f t="shared" si="25"/>
        <v>0.27652141257335217</v>
      </c>
      <c r="W53" s="58">
        <f t="shared" si="25"/>
        <v>0.27517355383068731</v>
      </c>
    </row>
    <row r="54" spans="2:23" ht="5.0999999999999996" customHeight="1"/>
    <row r="55" spans="2:23" ht="15" customHeight="1">
      <c r="B55" s="30" t="s">
        <v>135</v>
      </c>
      <c r="C55" s="31"/>
      <c r="D55" s="227">
        <f t="shared" ref="D55:W55" si="26">-D159</f>
        <v>-0.5625</v>
      </c>
      <c r="E55" s="227">
        <f t="shared" si="26"/>
        <v>-1.125</v>
      </c>
      <c r="F55" s="227">
        <f t="shared" si="26"/>
        <v>-1.125</v>
      </c>
      <c r="G55" s="227">
        <f t="shared" si="26"/>
        <v>-1.125</v>
      </c>
      <c r="H55" s="227">
        <f t="shared" si="26"/>
        <v>-1.125</v>
      </c>
      <c r="I55" s="227">
        <f t="shared" si="26"/>
        <v>-1.125</v>
      </c>
      <c r="J55" s="227">
        <f t="shared" si="26"/>
        <v>-0.984375</v>
      </c>
      <c r="K55" s="227">
        <f t="shared" si="26"/>
        <v>-0.703125</v>
      </c>
      <c r="L55" s="227">
        <f t="shared" si="26"/>
        <v>-0.421875</v>
      </c>
      <c r="M55" s="227">
        <f t="shared" si="26"/>
        <v>-0.140625</v>
      </c>
      <c r="N55" s="227">
        <f t="shared" si="26"/>
        <v>0</v>
      </c>
      <c r="O55" s="227">
        <f t="shared" si="26"/>
        <v>0</v>
      </c>
      <c r="P55" s="227">
        <f t="shared" si="26"/>
        <v>0</v>
      </c>
      <c r="Q55" s="227">
        <f t="shared" si="26"/>
        <v>0</v>
      </c>
      <c r="R55" s="227">
        <f t="shared" si="26"/>
        <v>0</v>
      </c>
      <c r="S55" s="227">
        <f t="shared" si="26"/>
        <v>0</v>
      </c>
      <c r="T55" s="227">
        <f t="shared" si="26"/>
        <v>0</v>
      </c>
      <c r="U55" s="227">
        <f t="shared" si="26"/>
        <v>0</v>
      </c>
      <c r="V55" s="227">
        <f t="shared" si="26"/>
        <v>0</v>
      </c>
      <c r="W55" s="227">
        <f t="shared" si="26"/>
        <v>0</v>
      </c>
    </row>
    <row r="56" spans="2:23" ht="15" customHeight="1">
      <c r="B56" s="1" t="s">
        <v>136</v>
      </c>
      <c r="D56" s="289">
        <f t="shared" ref="D56:W56" si="27">-D162</f>
        <v>0</v>
      </c>
      <c r="E56" s="289">
        <f t="shared" si="27"/>
        <v>-2.325E-2</v>
      </c>
      <c r="F56" s="289">
        <f t="shared" si="27"/>
        <v>-0.13950000000000001</v>
      </c>
      <c r="G56" s="289">
        <f t="shared" si="27"/>
        <v>-0.32549999999999996</v>
      </c>
      <c r="H56" s="289">
        <f t="shared" si="27"/>
        <v>-0.51149999999999984</v>
      </c>
      <c r="I56" s="289">
        <f t="shared" si="27"/>
        <v>-0.76724999999999999</v>
      </c>
      <c r="J56" s="289">
        <f t="shared" si="27"/>
        <v>-0.81374999999999997</v>
      </c>
      <c r="K56" s="289">
        <f t="shared" si="27"/>
        <v>-0.58124999999999993</v>
      </c>
      <c r="L56" s="289">
        <f t="shared" si="27"/>
        <v>-0.34875</v>
      </c>
      <c r="M56" s="289">
        <f t="shared" si="27"/>
        <v>-0.11624999999999999</v>
      </c>
      <c r="N56" s="289">
        <f t="shared" si="27"/>
        <v>0</v>
      </c>
      <c r="O56" s="289">
        <f t="shared" si="27"/>
        <v>0</v>
      </c>
      <c r="P56" s="289">
        <f t="shared" si="27"/>
        <v>0</v>
      </c>
      <c r="Q56" s="289">
        <f t="shared" si="27"/>
        <v>0</v>
      </c>
      <c r="R56" s="289">
        <f t="shared" si="27"/>
        <v>0</v>
      </c>
      <c r="S56" s="289">
        <f t="shared" si="27"/>
        <v>0</v>
      </c>
      <c r="T56" s="289">
        <f t="shared" si="27"/>
        <v>0</v>
      </c>
      <c r="U56" s="289">
        <f t="shared" si="27"/>
        <v>0</v>
      </c>
      <c r="V56" s="289">
        <f t="shared" si="27"/>
        <v>0</v>
      </c>
      <c r="W56" s="289">
        <f t="shared" si="27"/>
        <v>0</v>
      </c>
    </row>
    <row r="57" spans="2:23">
      <c r="B57" s="34" t="s">
        <v>137</v>
      </c>
      <c r="C57" s="35"/>
      <c r="D57" s="217">
        <f t="shared" ref="D57:W57" si="28">SUM(D56:D56)</f>
        <v>0</v>
      </c>
      <c r="E57" s="217">
        <f t="shared" si="28"/>
        <v>-2.325E-2</v>
      </c>
      <c r="F57" s="217">
        <f t="shared" si="28"/>
        <v>-0.13950000000000001</v>
      </c>
      <c r="G57" s="217">
        <f t="shared" si="28"/>
        <v>-0.32549999999999996</v>
      </c>
      <c r="H57" s="217">
        <f t="shared" si="28"/>
        <v>-0.51149999999999984</v>
      </c>
      <c r="I57" s="217">
        <f t="shared" si="28"/>
        <v>-0.76724999999999999</v>
      </c>
      <c r="J57" s="217">
        <f t="shared" si="28"/>
        <v>-0.81374999999999997</v>
      </c>
      <c r="K57" s="217">
        <f t="shared" si="28"/>
        <v>-0.58124999999999993</v>
      </c>
      <c r="L57" s="217">
        <f t="shared" si="28"/>
        <v>-0.34875</v>
      </c>
      <c r="M57" s="217">
        <f t="shared" si="28"/>
        <v>-0.11624999999999999</v>
      </c>
      <c r="N57" s="217">
        <f t="shared" si="28"/>
        <v>0</v>
      </c>
      <c r="O57" s="217">
        <f t="shared" si="28"/>
        <v>0</v>
      </c>
      <c r="P57" s="217">
        <f t="shared" si="28"/>
        <v>0</v>
      </c>
      <c r="Q57" s="217">
        <f t="shared" si="28"/>
        <v>0</v>
      </c>
      <c r="R57" s="217">
        <f t="shared" si="28"/>
        <v>0</v>
      </c>
      <c r="S57" s="217">
        <f t="shared" si="28"/>
        <v>0</v>
      </c>
      <c r="T57" s="217">
        <f t="shared" si="28"/>
        <v>0</v>
      </c>
      <c r="U57" s="217">
        <f t="shared" si="28"/>
        <v>0</v>
      </c>
      <c r="V57" s="217">
        <f t="shared" si="28"/>
        <v>0</v>
      </c>
      <c r="W57" s="217">
        <f t="shared" si="28"/>
        <v>0</v>
      </c>
    </row>
    <row r="58" spans="2:23" ht="5.0999999999999996" customHeight="1"/>
    <row r="59" spans="2:23">
      <c r="B59" s="30" t="s">
        <v>63</v>
      </c>
      <c r="C59" s="31"/>
      <c r="D59" s="44">
        <f>+Control!D74*Control!$E68</f>
        <v>0</v>
      </c>
      <c r="E59" s="44">
        <f>+Control!E74*Control!$E68</f>
        <v>0.38750000000000001</v>
      </c>
      <c r="F59" s="44">
        <f>+Control!F74*Control!$E68</f>
        <v>1.55</v>
      </c>
      <c r="G59" s="44">
        <f>+Control!G74*Control!$E68</f>
        <v>1.55</v>
      </c>
      <c r="H59" s="44">
        <f>+Control!H74*Control!$E68</f>
        <v>1.55</v>
      </c>
      <c r="I59" s="44">
        <f>+Control!I74*Control!$E68</f>
        <v>2.7124999999999999</v>
      </c>
      <c r="J59" s="44">
        <f>+Control!J74*Control!$E68</f>
        <v>0</v>
      </c>
      <c r="K59" s="44">
        <f>+Control!K74*Control!$E68</f>
        <v>0</v>
      </c>
      <c r="L59" s="44">
        <f>+Control!L74*Control!$E68</f>
        <v>0</v>
      </c>
      <c r="M59" s="44">
        <f>+Control!M74*Control!$E68</f>
        <v>0</v>
      </c>
      <c r="N59" s="44">
        <f>+Control!N74*Control!$E68</f>
        <v>0</v>
      </c>
      <c r="O59" s="44">
        <f>+Control!O74*Control!$E68</f>
        <v>0</v>
      </c>
      <c r="P59" s="44">
        <f>+Control!P74*Control!$E68</f>
        <v>0</v>
      </c>
      <c r="Q59" s="44">
        <f>+Control!Q74*Control!$E68</f>
        <v>0</v>
      </c>
      <c r="R59" s="44">
        <f>+Control!R74*Control!$E68</f>
        <v>0</v>
      </c>
      <c r="S59" s="44">
        <f>+Control!S74*Control!$E68</f>
        <v>0</v>
      </c>
      <c r="T59" s="44">
        <f>+Control!T74*Control!$E68</f>
        <v>0</v>
      </c>
      <c r="U59" s="44">
        <f>+Control!U74*Control!$E68</f>
        <v>0</v>
      </c>
      <c r="V59" s="44">
        <f>+Control!V74*Control!$E68</f>
        <v>0</v>
      </c>
      <c r="W59" s="44">
        <f>+Control!W74*Control!$E68</f>
        <v>0</v>
      </c>
    </row>
    <row r="60" spans="2:23">
      <c r="B60" s="30" t="s">
        <v>138</v>
      </c>
      <c r="C60" s="31"/>
      <c r="D60" s="44">
        <f>+Control!D77*Control!$E70</f>
        <v>5</v>
      </c>
      <c r="E60" s="44">
        <f>+Control!E77*Control!$E70</f>
        <v>0</v>
      </c>
      <c r="F60" s="44">
        <f>+Control!F77*Control!$E70</f>
        <v>0</v>
      </c>
      <c r="G60" s="44">
        <f>+Control!G77*Control!$E70</f>
        <v>0</v>
      </c>
      <c r="H60" s="44">
        <f>+Control!H77*Control!$E70</f>
        <v>0</v>
      </c>
      <c r="I60" s="44">
        <f>+Control!I77*Control!$E70</f>
        <v>0</v>
      </c>
      <c r="J60" s="44">
        <f>+Control!J77*Control!$E70</f>
        <v>0</v>
      </c>
      <c r="K60" s="44">
        <f>+Control!K77*Control!$E70</f>
        <v>0</v>
      </c>
      <c r="L60" s="44">
        <f>+Control!L77*Control!$E70</f>
        <v>0</v>
      </c>
      <c r="M60" s="44">
        <f>+Control!M77*Control!$E70</f>
        <v>0</v>
      </c>
      <c r="N60" s="44">
        <f>+Control!N77*Control!$E70</f>
        <v>0</v>
      </c>
      <c r="O60" s="44">
        <f>+Control!O77*Control!$E70</f>
        <v>0</v>
      </c>
      <c r="P60" s="44">
        <f>+Control!P77*Control!$E70</f>
        <v>0</v>
      </c>
      <c r="Q60" s="44">
        <f>+Control!Q77*Control!$E70</f>
        <v>0</v>
      </c>
      <c r="R60" s="44">
        <f>+Control!R77*Control!$E70</f>
        <v>0</v>
      </c>
      <c r="S60" s="44">
        <f>+Control!S77*Control!$E70</f>
        <v>0</v>
      </c>
      <c r="T60" s="44">
        <f>+Control!T77*Control!$E70</f>
        <v>0</v>
      </c>
      <c r="U60" s="44">
        <f>+Control!U77*Control!$E70</f>
        <v>0</v>
      </c>
      <c r="V60" s="44">
        <f>+Control!V77*Control!$E70</f>
        <v>0</v>
      </c>
      <c r="W60" s="44">
        <f>+Control!W77*Control!$E70</f>
        <v>0</v>
      </c>
    </row>
    <row r="61" spans="2:23">
      <c r="B61" s="34" t="s">
        <v>139</v>
      </c>
      <c r="C61" s="35"/>
      <c r="D61" s="36">
        <f t="shared" ref="D61:W61" si="29">SUM(D59:D60)</f>
        <v>5</v>
      </c>
      <c r="E61" s="36">
        <f t="shared" ref="E61:F61" si="30">SUM(E59:E60)</f>
        <v>0.38750000000000001</v>
      </c>
      <c r="F61" s="36">
        <f t="shared" si="30"/>
        <v>1.55</v>
      </c>
      <c r="G61" s="36">
        <f t="shared" si="29"/>
        <v>1.55</v>
      </c>
      <c r="H61" s="36">
        <f t="shared" si="29"/>
        <v>1.55</v>
      </c>
      <c r="I61" s="36">
        <f t="shared" si="29"/>
        <v>2.7124999999999999</v>
      </c>
      <c r="J61" s="36">
        <f t="shared" si="29"/>
        <v>0</v>
      </c>
      <c r="K61" s="36">
        <f t="shared" si="29"/>
        <v>0</v>
      </c>
      <c r="L61" s="36">
        <f t="shared" si="29"/>
        <v>0</v>
      </c>
      <c r="M61" s="36">
        <f t="shared" si="29"/>
        <v>0</v>
      </c>
      <c r="N61" s="36">
        <f t="shared" si="29"/>
        <v>0</v>
      </c>
      <c r="O61" s="36">
        <f t="shared" si="29"/>
        <v>0</v>
      </c>
      <c r="P61" s="36">
        <f t="shared" si="29"/>
        <v>0</v>
      </c>
      <c r="Q61" s="36">
        <f t="shared" si="29"/>
        <v>0</v>
      </c>
      <c r="R61" s="36">
        <f t="shared" si="29"/>
        <v>0</v>
      </c>
      <c r="S61" s="36">
        <f t="shared" si="29"/>
        <v>0</v>
      </c>
      <c r="T61" s="36">
        <f t="shared" si="29"/>
        <v>0</v>
      </c>
      <c r="U61" s="36">
        <f t="shared" si="29"/>
        <v>0</v>
      </c>
      <c r="V61" s="36">
        <f t="shared" si="29"/>
        <v>0</v>
      </c>
      <c r="W61" s="36">
        <f t="shared" si="29"/>
        <v>0</v>
      </c>
    </row>
    <row r="62" spans="2:23" ht="5.0999999999999996" customHeight="1">
      <c r="B62" s="21"/>
      <c r="C62" s="21"/>
    </row>
    <row r="63" spans="2:23">
      <c r="B63" s="47" t="s">
        <v>140</v>
      </c>
      <c r="C63" s="47"/>
      <c r="D63" s="36">
        <f t="shared" ref="D63:W63" si="31">D49+SUM(D61,D57)</f>
        <v>3.944</v>
      </c>
      <c r="E63" s="36">
        <f t="shared" si="31"/>
        <v>24.739250000000006</v>
      </c>
      <c r="F63" s="36">
        <f t="shared" si="31"/>
        <v>94.16716666666666</v>
      </c>
      <c r="G63" s="36">
        <f t="shared" si="31"/>
        <v>116.70183333333333</v>
      </c>
      <c r="H63" s="36">
        <f t="shared" si="31"/>
        <v>114.43273333333335</v>
      </c>
      <c r="I63" s="36">
        <f t="shared" si="31"/>
        <v>114.75974000000004</v>
      </c>
      <c r="J63" s="36">
        <f t="shared" si="31"/>
        <v>111.83968899999999</v>
      </c>
      <c r="K63" s="36">
        <f t="shared" si="31"/>
        <v>111.8950329</v>
      </c>
      <c r="L63" s="36">
        <f t="shared" si="31"/>
        <v>111.93266119000003</v>
      </c>
      <c r="M63" s="36">
        <f t="shared" si="31"/>
        <v>111.95080230900003</v>
      </c>
      <c r="N63" s="36">
        <f t="shared" si="31"/>
        <v>111.11625753990003</v>
      </c>
      <c r="O63" s="36">
        <f t="shared" si="31"/>
        <v>110.14188329388998</v>
      </c>
      <c r="P63" s="36">
        <f t="shared" si="31"/>
        <v>109.14157162327902</v>
      </c>
      <c r="Q63" s="36">
        <f t="shared" si="31"/>
        <v>108.11272878560692</v>
      </c>
      <c r="R63" s="36">
        <f t="shared" si="31"/>
        <v>107.05250166416758</v>
      </c>
      <c r="S63" s="36">
        <f t="shared" si="31"/>
        <v>106.67275183058436</v>
      </c>
      <c r="T63" s="36">
        <f t="shared" si="31"/>
        <v>106.25502701364277</v>
      </c>
      <c r="U63" s="36">
        <f t="shared" si="31"/>
        <v>106.87886304834041</v>
      </c>
      <c r="V63" s="36">
        <f t="shared" si="31"/>
        <v>107.45674935317444</v>
      </c>
      <c r="W63" s="36">
        <f t="shared" si="31"/>
        <v>107.98409095515851</v>
      </c>
    </row>
    <row r="64" spans="2:23" ht="5.0999999999999996" customHeight="1"/>
    <row r="65" spans="1:23" s="4" customFormat="1" ht="15" customHeight="1">
      <c r="A65" s="31"/>
      <c r="B65" s="30" t="s">
        <v>141</v>
      </c>
      <c r="C65" s="31"/>
      <c r="D65" s="61">
        <f t="shared" ref="D65:W65" si="32">IF(-D63*D66&gt;0,0,-D63*D66)</f>
        <v>-1.0057199999999999</v>
      </c>
      <c r="E65" s="61">
        <f t="shared" si="32"/>
        <v>-6.3085087500000014</v>
      </c>
      <c r="F65" s="61">
        <f t="shared" si="32"/>
        <v>-24.012627499999997</v>
      </c>
      <c r="G65" s="61">
        <f t="shared" si="32"/>
        <v>-29.758967499999997</v>
      </c>
      <c r="H65" s="61">
        <f t="shared" si="32"/>
        <v>-29.180347000000005</v>
      </c>
      <c r="I65" s="61">
        <f t="shared" si="32"/>
        <v>-29.26373370000001</v>
      </c>
      <c r="J65" s="61">
        <f t="shared" si="32"/>
        <v>-28.519120694999998</v>
      </c>
      <c r="K65" s="61">
        <f t="shared" si="32"/>
        <v>-28.533233389500001</v>
      </c>
      <c r="L65" s="61">
        <f t="shared" si="32"/>
        <v>-28.542828603450008</v>
      </c>
      <c r="M65" s="61">
        <f t="shared" si="32"/>
        <v>-28.547454588795006</v>
      </c>
      <c r="N65" s="61">
        <f t="shared" si="32"/>
        <v>-28.334645672674508</v>
      </c>
      <c r="O65" s="61">
        <f t="shared" si="32"/>
        <v>-28.086180239941942</v>
      </c>
      <c r="P65" s="61">
        <f t="shared" si="32"/>
        <v>-27.831100763936149</v>
      </c>
      <c r="Q65" s="61">
        <f t="shared" si="32"/>
        <v>-27.568745840329765</v>
      </c>
      <c r="R65" s="61">
        <f t="shared" si="32"/>
        <v>-27.298387924362732</v>
      </c>
      <c r="S65" s="61">
        <f t="shared" si="32"/>
        <v>-27.201551716799013</v>
      </c>
      <c r="T65" s="61">
        <f t="shared" si="32"/>
        <v>-27.095031888478907</v>
      </c>
      <c r="U65" s="61">
        <f t="shared" si="32"/>
        <v>-27.254110077326803</v>
      </c>
      <c r="V65" s="61">
        <f t="shared" si="32"/>
        <v>-27.401471085059484</v>
      </c>
      <c r="W65" s="61">
        <f t="shared" si="32"/>
        <v>-27.535943193565419</v>
      </c>
    </row>
    <row r="66" spans="1:23" s="65" customFormat="1">
      <c r="A66" s="62"/>
      <c r="B66" s="63" t="s">
        <v>142</v>
      </c>
      <c r="C66" s="62"/>
      <c r="D66" s="64" t="str">
        <f>Control!$D$87</f>
        <v>25.5%</v>
      </c>
      <c r="E66" s="64" t="str">
        <f>Control!$D$87</f>
        <v>25.5%</v>
      </c>
      <c r="F66" s="64" t="str">
        <f>Control!$D$87</f>
        <v>25.5%</v>
      </c>
      <c r="G66" s="64" t="str">
        <f>Control!$D$87</f>
        <v>25.5%</v>
      </c>
      <c r="H66" s="64" t="str">
        <f>Control!$D$87</f>
        <v>25.5%</v>
      </c>
      <c r="I66" s="64" t="str">
        <f>Control!$D$87</f>
        <v>25.5%</v>
      </c>
      <c r="J66" s="64" t="str">
        <f>Control!$D$87</f>
        <v>25.5%</v>
      </c>
      <c r="K66" s="64" t="str">
        <f>Control!$D$87</f>
        <v>25.5%</v>
      </c>
      <c r="L66" s="64" t="str">
        <f>Control!$D$87</f>
        <v>25.5%</v>
      </c>
      <c r="M66" s="64" t="str">
        <f>Control!$D$87</f>
        <v>25.5%</v>
      </c>
      <c r="N66" s="64" t="str">
        <f>Control!$D$87</f>
        <v>25.5%</v>
      </c>
      <c r="O66" s="64" t="str">
        <f>Control!$D$87</f>
        <v>25.5%</v>
      </c>
      <c r="P66" s="64" t="str">
        <f>Control!$D$87</f>
        <v>25.5%</v>
      </c>
      <c r="Q66" s="64" t="str">
        <f>Control!$D$87</f>
        <v>25.5%</v>
      </c>
      <c r="R66" s="64" t="str">
        <f>Control!$D$87</f>
        <v>25.5%</v>
      </c>
      <c r="S66" s="64" t="str">
        <f>Control!$D$87</f>
        <v>25.5%</v>
      </c>
      <c r="T66" s="64" t="str">
        <f>Control!$D$87</f>
        <v>25.5%</v>
      </c>
      <c r="U66" s="64" t="str">
        <f>Control!$D$87</f>
        <v>25.5%</v>
      </c>
      <c r="V66" s="64" t="str">
        <f>Control!$D$87</f>
        <v>25.5%</v>
      </c>
      <c r="W66" s="64" t="str">
        <f>Control!$D$87</f>
        <v>25.5%</v>
      </c>
    </row>
    <row r="67" spans="1:23" s="4" customFormat="1">
      <c r="A67" s="41"/>
      <c r="B67" s="34" t="s">
        <v>143</v>
      </c>
      <c r="C67" s="35"/>
      <c r="D67" s="60">
        <f t="shared" ref="D67:W67" si="33">SUM(D65)</f>
        <v>-1.0057199999999999</v>
      </c>
      <c r="E67" s="60">
        <f t="shared" ref="E67:F67" si="34">SUM(E65)</f>
        <v>-6.3085087500000014</v>
      </c>
      <c r="F67" s="60">
        <f t="shared" si="34"/>
        <v>-24.012627499999997</v>
      </c>
      <c r="G67" s="60">
        <f t="shared" si="33"/>
        <v>-29.758967499999997</v>
      </c>
      <c r="H67" s="60">
        <f t="shared" si="33"/>
        <v>-29.180347000000005</v>
      </c>
      <c r="I67" s="60">
        <f t="shared" si="33"/>
        <v>-29.26373370000001</v>
      </c>
      <c r="J67" s="60">
        <f t="shared" si="33"/>
        <v>-28.519120694999998</v>
      </c>
      <c r="K67" s="60">
        <f t="shared" si="33"/>
        <v>-28.533233389500001</v>
      </c>
      <c r="L67" s="60">
        <f t="shared" si="33"/>
        <v>-28.542828603450008</v>
      </c>
      <c r="M67" s="60">
        <f t="shared" si="33"/>
        <v>-28.547454588795006</v>
      </c>
      <c r="N67" s="60">
        <f t="shared" si="33"/>
        <v>-28.334645672674508</v>
      </c>
      <c r="O67" s="60">
        <f t="shared" si="33"/>
        <v>-28.086180239941942</v>
      </c>
      <c r="P67" s="60">
        <f t="shared" si="33"/>
        <v>-27.831100763936149</v>
      </c>
      <c r="Q67" s="60">
        <f t="shared" si="33"/>
        <v>-27.568745840329765</v>
      </c>
      <c r="R67" s="60">
        <f t="shared" si="33"/>
        <v>-27.298387924362732</v>
      </c>
      <c r="S67" s="60">
        <f t="shared" si="33"/>
        <v>-27.201551716799013</v>
      </c>
      <c r="T67" s="60">
        <f t="shared" si="33"/>
        <v>-27.095031888478907</v>
      </c>
      <c r="U67" s="60">
        <f t="shared" si="33"/>
        <v>-27.254110077326803</v>
      </c>
      <c r="V67" s="60">
        <f t="shared" si="33"/>
        <v>-27.401471085059484</v>
      </c>
      <c r="W67" s="60">
        <f t="shared" si="33"/>
        <v>-27.535943193565419</v>
      </c>
    </row>
    <row r="68" spans="1:23" ht="5.0999999999999996" customHeight="1"/>
    <row r="69" spans="1:23" ht="15" thickBot="1">
      <c r="B69" s="66" t="s">
        <v>144</v>
      </c>
      <c r="C69" s="66"/>
      <c r="D69" s="67">
        <f t="shared" ref="D69:W69" si="35">D63+D67</f>
        <v>2.9382799999999998</v>
      </c>
      <c r="E69" s="67">
        <f t="shared" si="35"/>
        <v>18.430741250000004</v>
      </c>
      <c r="F69" s="67">
        <f t="shared" si="35"/>
        <v>70.154539166666666</v>
      </c>
      <c r="G69" s="67">
        <f t="shared" si="35"/>
        <v>86.942865833333329</v>
      </c>
      <c r="H69" s="67">
        <f t="shared" si="35"/>
        <v>85.252386333333334</v>
      </c>
      <c r="I69" s="67">
        <f t="shared" si="35"/>
        <v>85.496006300000033</v>
      </c>
      <c r="J69" s="67">
        <f t="shared" si="35"/>
        <v>83.320568304999995</v>
      </c>
      <c r="K69" s="67">
        <f t="shared" si="35"/>
        <v>83.361799510500006</v>
      </c>
      <c r="L69" s="67">
        <f t="shared" si="35"/>
        <v>83.389832586550028</v>
      </c>
      <c r="M69" s="67">
        <f t="shared" si="35"/>
        <v>83.403347720205019</v>
      </c>
      <c r="N69" s="67">
        <f t="shared" si="35"/>
        <v>82.781611867225521</v>
      </c>
      <c r="O69" s="67">
        <f t="shared" si="35"/>
        <v>82.055703053948037</v>
      </c>
      <c r="P69" s="67">
        <f t="shared" si="35"/>
        <v>81.310470859342871</v>
      </c>
      <c r="Q69" s="67">
        <f t="shared" si="35"/>
        <v>80.543982945277151</v>
      </c>
      <c r="R69" s="67">
        <f t="shared" si="35"/>
        <v>79.754113739804851</v>
      </c>
      <c r="S69" s="67">
        <f t="shared" si="35"/>
        <v>79.471200113785343</v>
      </c>
      <c r="T69" s="67">
        <f t="shared" si="35"/>
        <v>79.159995125163874</v>
      </c>
      <c r="U69" s="67">
        <f t="shared" si="35"/>
        <v>79.624752971013606</v>
      </c>
      <c r="V69" s="67">
        <f t="shared" si="35"/>
        <v>80.055278268114961</v>
      </c>
      <c r="W69" s="67">
        <f t="shared" si="35"/>
        <v>80.448147761593091</v>
      </c>
    </row>
    <row r="70" spans="1:23" s="54" customFormat="1" ht="15" thickTop="1">
      <c r="B70" s="48" t="s">
        <v>145</v>
      </c>
      <c r="D70" s="50">
        <f t="shared" ref="D70:W70" si="36">IF(ISERROR(D69/D$17),0, D69/D$17)</f>
        <v>0.44519393939393936</v>
      </c>
      <c r="E70" s="50">
        <f t="shared" si="36"/>
        <v>0.13404175454545458</v>
      </c>
      <c r="F70" s="50">
        <f t="shared" si="36"/>
        <v>0.21258951262626263</v>
      </c>
      <c r="G70" s="50">
        <f t="shared" si="36"/>
        <v>0.21077058383838382</v>
      </c>
      <c r="H70" s="50">
        <f t="shared" si="36"/>
        <v>0.20667245171717172</v>
      </c>
      <c r="I70" s="50">
        <f t="shared" si="36"/>
        <v>0.20726304557575764</v>
      </c>
      <c r="J70" s="50">
        <f t="shared" si="36"/>
        <v>0.20198925649696969</v>
      </c>
      <c r="K70" s="50">
        <f t="shared" si="36"/>
        <v>0.20208921093454546</v>
      </c>
      <c r="L70" s="50">
        <f t="shared" si="36"/>
        <v>0.20215716990678795</v>
      </c>
      <c r="M70" s="50">
        <f t="shared" si="36"/>
        <v>0.20218993386716369</v>
      </c>
      <c r="N70" s="50">
        <f t="shared" si="36"/>
        <v>0.20068269543569822</v>
      </c>
      <c r="O70" s="50">
        <f t="shared" si="36"/>
        <v>0.19892291649441948</v>
      </c>
      <c r="P70" s="50">
        <f t="shared" si="36"/>
        <v>0.19711629299234634</v>
      </c>
      <c r="Q70" s="50">
        <f t="shared" si="36"/>
        <v>0.19525814047339915</v>
      </c>
      <c r="R70" s="50">
        <f t="shared" si="36"/>
        <v>0.19334330603589053</v>
      </c>
      <c r="S70" s="50">
        <f t="shared" si="36"/>
        <v>0.19265745482129781</v>
      </c>
      <c r="T70" s="50">
        <f t="shared" si="36"/>
        <v>0.19190301848524577</v>
      </c>
      <c r="U70" s="50">
        <f t="shared" si="36"/>
        <v>0.1930297041721542</v>
      </c>
      <c r="V70" s="50">
        <f t="shared" si="36"/>
        <v>0.19407340186209687</v>
      </c>
      <c r="W70" s="50">
        <f t="shared" si="36"/>
        <v>0.1950258127553772</v>
      </c>
    </row>
    <row r="72" spans="1:23" s="20" customFormat="1" ht="15" customHeight="1">
      <c r="A72" s="11" t="s">
        <v>82</v>
      </c>
      <c r="B72" s="19" t="s">
        <v>146</v>
      </c>
      <c r="C72" s="19"/>
      <c r="D72" s="13">
        <v>1</v>
      </c>
      <c r="E72" s="13">
        <f>D72+1</f>
        <v>2</v>
      </c>
      <c r="F72" s="13">
        <f t="shared" ref="F72" si="37">E72+1</f>
        <v>3</v>
      </c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</row>
    <row r="73" spans="1:23">
      <c r="B73" s="68" t="s">
        <v>147</v>
      </c>
      <c r="C73" s="49"/>
    </row>
    <row r="74" spans="1:23" ht="15" customHeight="1">
      <c r="B74" s="30" t="s">
        <v>148</v>
      </c>
      <c r="C74" s="31"/>
      <c r="D74" s="69">
        <f t="shared" ref="D74:W74" si="38">D131</f>
        <v>4.9999999999999991</v>
      </c>
      <c r="E74" s="69">
        <f t="shared" si="38"/>
        <v>4.9999999999999991</v>
      </c>
      <c r="F74" s="69">
        <f t="shared" si="38"/>
        <v>18.819072499999997</v>
      </c>
      <c r="G74" s="69">
        <f t="shared" si="38"/>
        <v>74.878924999999995</v>
      </c>
      <c r="H74" s="69">
        <f t="shared" si="38"/>
        <v>143.73732999999999</v>
      </c>
      <c r="I74" s="69">
        <f t="shared" si="38"/>
        <v>237.59662350000002</v>
      </c>
      <c r="J74" s="69">
        <f t="shared" si="38"/>
        <v>327.22930772500001</v>
      </c>
      <c r="K74" s="69">
        <f t="shared" si="38"/>
        <v>408.15193474750004</v>
      </c>
      <c r="L74" s="69">
        <f t="shared" si="38"/>
        <v>489.10117759725006</v>
      </c>
      <c r="M74" s="69">
        <f t="shared" si="38"/>
        <v>570.06237660697502</v>
      </c>
      <c r="N74" s="69">
        <f t="shared" si="38"/>
        <v>653.2401248926725</v>
      </c>
      <c r="O74" s="69">
        <f t="shared" si="38"/>
        <v>738.33007800693974</v>
      </c>
      <c r="P74" s="69">
        <f t="shared" si="38"/>
        <v>823.38772393263378</v>
      </c>
      <c r="Q74" s="69">
        <f t="shared" si="38"/>
        <v>908.39159945089716</v>
      </c>
      <c r="R74" s="69">
        <f t="shared" si="38"/>
        <v>993.3180950209869</v>
      </c>
      <c r="S74" s="69">
        <f t="shared" si="38"/>
        <v>1077.9589151480857</v>
      </c>
      <c r="T74" s="69">
        <f t="shared" si="38"/>
        <v>1162.2854922878942</v>
      </c>
      <c r="U74" s="69">
        <f t="shared" si="38"/>
        <v>1245.9901521416837</v>
      </c>
      <c r="V74" s="69">
        <f t="shared" si="38"/>
        <v>1329.038327980852</v>
      </c>
      <c r="W74" s="69">
        <f t="shared" si="38"/>
        <v>1411.3919964039371</v>
      </c>
    </row>
    <row r="75" spans="1:23">
      <c r="B75" s="30" t="s">
        <v>149</v>
      </c>
      <c r="C75" s="31"/>
      <c r="D75" s="44">
        <f>+D$17*Control!D35</f>
        <v>0.66</v>
      </c>
      <c r="E75" s="44">
        <f>+E$17*Control!E35</f>
        <v>13.75</v>
      </c>
      <c r="F75" s="44">
        <f>+F$17*Control!F35</f>
        <v>33</v>
      </c>
      <c r="G75" s="44">
        <f>+G$17*Control!G35</f>
        <v>41.25</v>
      </c>
      <c r="H75" s="44">
        <f>+H$17*Control!H35</f>
        <v>41.25</v>
      </c>
      <c r="I75" s="44">
        <f>+I$17*Control!I35</f>
        <v>41.25</v>
      </c>
      <c r="J75" s="44">
        <f>+J$17*Control!J35</f>
        <v>41.25</v>
      </c>
      <c r="K75" s="44">
        <f>+K$17*Control!K35</f>
        <v>41.25</v>
      </c>
      <c r="L75" s="44">
        <f>+L$17*Control!L35</f>
        <v>41.25</v>
      </c>
      <c r="M75" s="44">
        <f>+M$17*Control!M35</f>
        <v>41.25</v>
      </c>
      <c r="N75" s="44">
        <f>+N$17*Control!N35</f>
        <v>41.25</v>
      </c>
      <c r="O75" s="44">
        <f>+O$17*Control!O35</f>
        <v>41.25</v>
      </c>
      <c r="P75" s="44">
        <f>+P$17*Control!P35</f>
        <v>41.25</v>
      </c>
      <c r="Q75" s="44">
        <f>+Q$17*Control!Q35</f>
        <v>41.25</v>
      </c>
      <c r="R75" s="44">
        <f>+R$17*Control!R35</f>
        <v>41.25</v>
      </c>
      <c r="S75" s="44">
        <f>+S$17*Control!S35</f>
        <v>41.25</v>
      </c>
      <c r="T75" s="44">
        <f>+T$17*Control!T35</f>
        <v>41.25</v>
      </c>
      <c r="U75" s="44">
        <f>+U$17*Control!U35</f>
        <v>41.25</v>
      </c>
      <c r="V75" s="44">
        <f>+V$17*Control!V35</f>
        <v>41.25</v>
      </c>
      <c r="W75" s="44">
        <f>+W$17*Control!W35</f>
        <v>41.25</v>
      </c>
    </row>
    <row r="76" spans="1:23">
      <c r="B76" s="30" t="s">
        <v>150</v>
      </c>
      <c r="C76" s="31"/>
      <c r="D76" s="44">
        <f>-D$27*Control!D36</f>
        <v>0.66100000000000003</v>
      </c>
      <c r="E76" s="44">
        <f>-E$27*Control!E36</f>
        <v>10.422499999999999</v>
      </c>
      <c r="F76" s="44">
        <f>-F$27*Control!F36</f>
        <v>21.571000000000002</v>
      </c>
      <c r="G76" s="44">
        <f>-G$27*Control!G36</f>
        <v>26.945600000000002</v>
      </c>
      <c r="H76" s="44">
        <f>-H$27*Control!H36</f>
        <v>26.958909999999999</v>
      </c>
      <c r="I76" s="44">
        <f>-I$27*Control!I36</f>
        <v>26.973551</v>
      </c>
      <c r="J76" s="44">
        <f>-J$27*Control!J36</f>
        <v>26.989656100000005</v>
      </c>
      <c r="K76" s="44">
        <f>-K$27*Control!K36</f>
        <v>27.007371710000001</v>
      </c>
      <c r="L76" s="44">
        <f>-L$27*Control!L36</f>
        <v>27.026858880999999</v>
      </c>
      <c r="M76" s="44">
        <f>-M$27*Control!M36</f>
        <v>27.0482947691</v>
      </c>
      <c r="N76" s="44">
        <f>-N$27*Control!N36</f>
        <v>27.071874246009997</v>
      </c>
      <c r="O76" s="44">
        <f>-O$27*Control!O36</f>
        <v>27.097811670611005</v>
      </c>
      <c r="P76" s="44">
        <f>-P$27*Control!P36</f>
        <v>27.126342837672098</v>
      </c>
      <c r="Q76" s="44">
        <f>-Q$27*Control!Q36</f>
        <v>27.157727121439308</v>
      </c>
      <c r="R76" s="44">
        <f>-R$27*Control!R36</f>
        <v>27.192249833583244</v>
      </c>
      <c r="S76" s="44">
        <f>-S$27*Control!S36</f>
        <v>27.230224816941565</v>
      </c>
      <c r="T76" s="44">
        <f>-T$27*Control!T36</f>
        <v>27.271997298635725</v>
      </c>
      <c r="U76" s="44">
        <f>-U$27*Control!U36</f>
        <v>27.317947028499294</v>
      </c>
      <c r="V76" s="44">
        <f>-V$27*Control!V36</f>
        <v>27.368491731349224</v>
      </c>
      <c r="W76" s="44">
        <f>-W$27*Control!W36</f>
        <v>27.424090904484149</v>
      </c>
    </row>
    <row r="77" spans="1:23">
      <c r="B77" s="30" t="s">
        <v>151</v>
      </c>
      <c r="C77" s="31"/>
      <c r="D77" s="44">
        <f>+D$17*Control!D37</f>
        <v>0</v>
      </c>
      <c r="E77" s="44">
        <f>+E$17*Control!E37</f>
        <v>0</v>
      </c>
      <c r="F77" s="44">
        <f>+F$17*Control!F37</f>
        <v>0</v>
      </c>
      <c r="G77" s="44">
        <f>+G$17*Control!G37</f>
        <v>0</v>
      </c>
      <c r="H77" s="44">
        <f>+H$17*Control!H37</f>
        <v>0</v>
      </c>
      <c r="I77" s="44">
        <f>+I$17*Control!I37</f>
        <v>0</v>
      </c>
      <c r="J77" s="44">
        <f>+J$17*Control!J37</f>
        <v>0</v>
      </c>
      <c r="K77" s="44">
        <f>+K$17*Control!K37</f>
        <v>0</v>
      </c>
      <c r="L77" s="44">
        <f>+L$17*Control!L37</f>
        <v>0</v>
      </c>
      <c r="M77" s="44">
        <f>+M$17*Control!M37</f>
        <v>0</v>
      </c>
      <c r="N77" s="44">
        <f>+N$17*Control!N37</f>
        <v>0</v>
      </c>
      <c r="O77" s="44">
        <f>+O$17*Control!O37</f>
        <v>0</v>
      </c>
      <c r="P77" s="44">
        <f>+P$17*Control!P37</f>
        <v>0</v>
      </c>
      <c r="Q77" s="44">
        <f>+Q$17*Control!Q37</f>
        <v>0</v>
      </c>
      <c r="R77" s="44">
        <f>+R$17*Control!R37</f>
        <v>0</v>
      </c>
      <c r="S77" s="44">
        <f>+S$17*Control!S37</f>
        <v>0</v>
      </c>
      <c r="T77" s="44">
        <f>+T$17*Control!T37</f>
        <v>0</v>
      </c>
      <c r="U77" s="44">
        <f>+U$17*Control!U37</f>
        <v>0</v>
      </c>
      <c r="V77" s="44">
        <f>+V$17*Control!V37</f>
        <v>0</v>
      </c>
      <c r="W77" s="44">
        <f>+W$17*Control!W37</f>
        <v>0</v>
      </c>
    </row>
    <row r="78" spans="1:23">
      <c r="B78" s="70" t="s">
        <v>37</v>
      </c>
      <c r="C78" s="71"/>
      <c r="D78" s="46">
        <f t="shared" ref="D78:W78" si="39">SUM(D74:D77)</f>
        <v>6.3209999999999997</v>
      </c>
      <c r="E78" s="46">
        <f t="shared" si="39"/>
        <v>29.172499999999999</v>
      </c>
      <c r="F78" s="46">
        <f t="shared" si="39"/>
        <v>73.390072500000002</v>
      </c>
      <c r="G78" s="46">
        <f t="shared" si="39"/>
        <v>143.07452499999999</v>
      </c>
      <c r="H78" s="46">
        <f t="shared" si="39"/>
        <v>211.94623999999999</v>
      </c>
      <c r="I78" s="46">
        <f t="shared" si="39"/>
        <v>305.82017450000001</v>
      </c>
      <c r="J78" s="46">
        <f t="shared" si="39"/>
        <v>395.468963825</v>
      </c>
      <c r="K78" s="46">
        <f t="shared" si="39"/>
        <v>476.40930645750007</v>
      </c>
      <c r="L78" s="46">
        <f t="shared" si="39"/>
        <v>557.37803647825001</v>
      </c>
      <c r="M78" s="46">
        <f t="shared" si="39"/>
        <v>638.36067137607506</v>
      </c>
      <c r="N78" s="46">
        <f t="shared" si="39"/>
        <v>721.56199913868249</v>
      </c>
      <c r="O78" s="46">
        <f t="shared" si="39"/>
        <v>806.67788967755075</v>
      </c>
      <c r="P78" s="46">
        <f t="shared" si="39"/>
        <v>891.76406677030582</v>
      </c>
      <c r="Q78" s="46">
        <f t="shared" si="39"/>
        <v>976.79932657233644</v>
      </c>
      <c r="R78" s="46">
        <f t="shared" si="39"/>
        <v>1061.7603448545701</v>
      </c>
      <c r="S78" s="46">
        <f t="shared" si="39"/>
        <v>1146.4391399650272</v>
      </c>
      <c r="T78" s="46">
        <f t="shared" si="39"/>
        <v>1230.80748958653</v>
      </c>
      <c r="U78" s="46">
        <f t="shared" si="39"/>
        <v>1314.5580991701829</v>
      </c>
      <c r="V78" s="46">
        <f t="shared" si="39"/>
        <v>1397.6568197122012</v>
      </c>
      <c r="W78" s="46">
        <f t="shared" si="39"/>
        <v>1480.0660873084212</v>
      </c>
    </row>
    <row r="79" spans="1:23" ht="5.0999999999999996" customHeight="1"/>
    <row r="80" spans="1:23">
      <c r="B80" s="30" t="s">
        <v>48</v>
      </c>
      <c r="C80" s="31"/>
      <c r="D80" s="44">
        <f>SUM('CapEx &amp; Depr Schedule'!$G8:G8)-SUM('CapEx &amp; Depr Schedule'!$G19:G19)</f>
        <v>3.25</v>
      </c>
      <c r="E80" s="44">
        <f>SUM('CapEx &amp; Depr Schedule'!$G8:H8)-SUM('CapEx &amp; Depr Schedule'!$G19:H19)</f>
        <v>3.25</v>
      </c>
      <c r="F80" s="44">
        <f>SUM('CapEx &amp; Depr Schedule'!$G8:I8)-SUM('CapEx &amp; Depr Schedule'!$G19:I19)</f>
        <v>3.25</v>
      </c>
      <c r="G80" s="44">
        <f>SUM('CapEx &amp; Depr Schedule'!$G8:J8)-SUM('CapEx &amp; Depr Schedule'!$G19:J19)</f>
        <v>3.25</v>
      </c>
      <c r="H80" s="44">
        <f>SUM('CapEx &amp; Depr Schedule'!$G8:K8)-SUM('CapEx &amp; Depr Schedule'!$G19:K19)</f>
        <v>3.25</v>
      </c>
      <c r="I80" s="44">
        <f>SUM('CapEx &amp; Depr Schedule'!$G8:L8)-SUM('CapEx &amp; Depr Schedule'!$G19:L19)</f>
        <v>3.25</v>
      </c>
      <c r="J80" s="44">
        <f>SUM('CapEx &amp; Depr Schedule'!$G8:M8)-SUM('CapEx &amp; Depr Schedule'!$G19:M19)</f>
        <v>3.25</v>
      </c>
      <c r="K80" s="44">
        <f>SUM('CapEx &amp; Depr Schedule'!$G8:N8)-SUM('CapEx &amp; Depr Schedule'!$G19:N19)</f>
        <v>3.25</v>
      </c>
      <c r="L80" s="44">
        <f>SUM('CapEx &amp; Depr Schedule'!$G8:O8)-SUM('CapEx &amp; Depr Schedule'!$G19:O19)</f>
        <v>3.25</v>
      </c>
      <c r="M80" s="44">
        <f>SUM('CapEx &amp; Depr Schedule'!$G8:P8)-SUM('CapEx &amp; Depr Schedule'!$G19:P19)</f>
        <v>3.25</v>
      </c>
      <c r="N80" s="44">
        <f>SUM('CapEx &amp; Depr Schedule'!$G8:Q8)-SUM('CapEx &amp; Depr Schedule'!$G19:Q19)</f>
        <v>3.25</v>
      </c>
      <c r="O80" s="44">
        <f>SUM('CapEx &amp; Depr Schedule'!$G8:R8)-SUM('CapEx &amp; Depr Schedule'!$G19:R19)</f>
        <v>3.25</v>
      </c>
      <c r="P80" s="44">
        <f>SUM('CapEx &amp; Depr Schedule'!$G8:S8)-SUM('CapEx &amp; Depr Schedule'!$G19:S19)</f>
        <v>3.25</v>
      </c>
      <c r="Q80" s="44">
        <f>SUM('CapEx &amp; Depr Schedule'!$G8:T8)-SUM('CapEx &amp; Depr Schedule'!$G19:T19)</f>
        <v>3.25</v>
      </c>
      <c r="R80" s="44">
        <f>SUM('CapEx &amp; Depr Schedule'!$G8:U8)-SUM('CapEx &amp; Depr Schedule'!$G19:U19)</f>
        <v>3.25</v>
      </c>
      <c r="S80" s="44">
        <f>SUM('CapEx &amp; Depr Schedule'!$G8:V8)-SUM('CapEx &amp; Depr Schedule'!$G19:V19)</f>
        <v>3.25</v>
      </c>
      <c r="T80" s="44">
        <f>SUM('CapEx &amp; Depr Schedule'!$G8:W8)-SUM('CapEx &amp; Depr Schedule'!$G19:W19)</f>
        <v>3.25</v>
      </c>
      <c r="U80" s="44">
        <f>SUM('CapEx &amp; Depr Schedule'!$G8:X8)-SUM('CapEx &amp; Depr Schedule'!$G19:X19)</f>
        <v>3.25</v>
      </c>
      <c r="V80" s="44">
        <f>SUM('CapEx &amp; Depr Schedule'!$G8:Y8)-SUM('CapEx &amp; Depr Schedule'!$G19:Y19)</f>
        <v>3.25</v>
      </c>
      <c r="W80" s="44">
        <f>SUM('CapEx &amp; Depr Schedule'!$G8:Z8)-SUM('CapEx &amp; Depr Schedule'!$G19:Z19)</f>
        <v>3.25</v>
      </c>
    </row>
    <row r="81" spans="2:23">
      <c r="B81" s="30" t="s">
        <v>49</v>
      </c>
      <c r="C81" s="31"/>
      <c r="D81" s="44">
        <f>SUM('CapEx &amp; Depr Schedule'!$G9:G9)-SUM('CapEx &amp; Depr Schedule'!$G20:G20)</f>
        <v>8</v>
      </c>
      <c r="E81" s="44">
        <f>SUM('CapEx &amp; Depr Schedule'!$G9:H9)-SUM('CapEx &amp; Depr Schedule'!$G20:H20)</f>
        <v>16</v>
      </c>
      <c r="F81" s="44">
        <f>SUM('CapEx &amp; Depr Schedule'!$G9:I9)-SUM('CapEx &amp; Depr Schedule'!$G20:I20)</f>
        <v>24</v>
      </c>
      <c r="G81" s="44">
        <f>SUM('CapEx &amp; Depr Schedule'!$G9:J9)-SUM('CapEx &amp; Depr Schedule'!$G20:J20)</f>
        <v>32</v>
      </c>
      <c r="H81" s="44">
        <f>SUM('CapEx &amp; Depr Schedule'!$G9:K9)-SUM('CapEx &amp; Depr Schedule'!$G20:K20)</f>
        <v>26</v>
      </c>
      <c r="I81" s="44">
        <f>SUM('CapEx &amp; Depr Schedule'!$G9:L9)-SUM('CapEx &amp; Depr Schedule'!$G20:L20)</f>
        <v>26</v>
      </c>
      <c r="J81" s="44">
        <f>SUM('CapEx &amp; Depr Schedule'!$G9:M9)-SUM('CapEx &amp; Depr Schedule'!$G20:M20)</f>
        <v>26</v>
      </c>
      <c r="K81" s="44">
        <f>SUM('CapEx &amp; Depr Schedule'!$G9:N9)-SUM('CapEx &amp; Depr Schedule'!$G20:N20)</f>
        <v>26</v>
      </c>
      <c r="L81" s="44">
        <f>SUM('CapEx &amp; Depr Schedule'!$G9:O9)-SUM('CapEx &amp; Depr Schedule'!$G20:O20)</f>
        <v>26</v>
      </c>
      <c r="M81" s="44">
        <f>SUM('CapEx &amp; Depr Schedule'!$G9:P9)-SUM('CapEx &amp; Depr Schedule'!$G20:P20)</f>
        <v>26</v>
      </c>
      <c r="N81" s="44">
        <f>SUM('CapEx &amp; Depr Schedule'!$G9:Q9)-SUM('CapEx &amp; Depr Schedule'!$G20:Q20)</f>
        <v>26</v>
      </c>
      <c r="O81" s="44">
        <f>SUM('CapEx &amp; Depr Schedule'!$G9:R9)-SUM('CapEx &amp; Depr Schedule'!$G20:R20)</f>
        <v>26</v>
      </c>
      <c r="P81" s="44">
        <f>SUM('CapEx &amp; Depr Schedule'!$G9:S9)-SUM('CapEx &amp; Depr Schedule'!$G20:S20)</f>
        <v>26</v>
      </c>
      <c r="Q81" s="44">
        <f>SUM('CapEx &amp; Depr Schedule'!$G9:T9)-SUM('CapEx &amp; Depr Schedule'!$G20:T20)</f>
        <v>26</v>
      </c>
      <c r="R81" s="44">
        <f>SUM('CapEx &amp; Depr Schedule'!$G9:U9)-SUM('CapEx &amp; Depr Schedule'!$G20:U20)</f>
        <v>26</v>
      </c>
      <c r="S81" s="44">
        <f>SUM('CapEx &amp; Depr Schedule'!$G9:V9)-SUM('CapEx &amp; Depr Schedule'!$G20:V20)</f>
        <v>26</v>
      </c>
      <c r="T81" s="44">
        <f>SUM('CapEx &amp; Depr Schedule'!$G9:W9)-SUM('CapEx &amp; Depr Schedule'!$G20:W20)</f>
        <v>26</v>
      </c>
      <c r="U81" s="44">
        <f>SUM('CapEx &amp; Depr Schedule'!$G9:X9)-SUM('CapEx &amp; Depr Schedule'!$G20:X20)</f>
        <v>26</v>
      </c>
      <c r="V81" s="44">
        <f>SUM('CapEx &amp; Depr Schedule'!$G9:Y9)-SUM('CapEx &amp; Depr Schedule'!$G20:Y20)</f>
        <v>26</v>
      </c>
      <c r="W81" s="44">
        <f>SUM('CapEx &amp; Depr Schedule'!$G9:Z9)-SUM('CapEx &amp; Depr Schedule'!$G20:Z20)</f>
        <v>26</v>
      </c>
    </row>
    <row r="82" spans="2:23">
      <c r="B82" s="30" t="s">
        <v>50</v>
      </c>
      <c r="C82" s="31"/>
      <c r="D82" s="44">
        <f>SUM('CapEx &amp; Depr Schedule'!$G10:G10)-SUM('CapEx &amp; Depr Schedule'!$G21:G21)</f>
        <v>0</v>
      </c>
      <c r="E82" s="44">
        <f>SUM('CapEx &amp; Depr Schedule'!$G10:H10)-SUM('CapEx &amp; Depr Schedule'!$G21:H21)</f>
        <v>0</v>
      </c>
      <c r="F82" s="44">
        <f>SUM('CapEx &amp; Depr Schedule'!$G10:I10)-SUM('CapEx &amp; Depr Schedule'!$G21:I21)</f>
        <v>16.25</v>
      </c>
      <c r="G82" s="44">
        <f>SUM('CapEx &amp; Depr Schedule'!$G10:J10)-SUM('CapEx &amp; Depr Schedule'!$G21:J21)</f>
        <v>32.5</v>
      </c>
      <c r="H82" s="44">
        <f>SUM('CapEx &amp; Depr Schedule'!$G10:K10)-SUM('CapEx &amp; Depr Schedule'!$G21:K21)</f>
        <v>48.75</v>
      </c>
      <c r="I82" s="44">
        <f>SUM('CapEx &amp; Depr Schedule'!$G10:L10)-SUM('CapEx &amp; Depr Schedule'!$G21:L21)</f>
        <v>65</v>
      </c>
      <c r="J82" s="44">
        <f>SUM('CapEx &amp; Depr Schedule'!$G10:M10)-SUM('CapEx &amp; Depr Schedule'!$G21:M21)</f>
        <v>65</v>
      </c>
      <c r="K82" s="44">
        <f>SUM('CapEx &amp; Depr Schedule'!$G10:N10)-SUM('CapEx &amp; Depr Schedule'!$G21:N21)</f>
        <v>65</v>
      </c>
      <c r="L82" s="44">
        <f>SUM('CapEx &amp; Depr Schedule'!$G10:O10)-SUM('CapEx &amp; Depr Schedule'!$G21:O21)</f>
        <v>65</v>
      </c>
      <c r="M82" s="44">
        <f>SUM('CapEx &amp; Depr Schedule'!$G10:P10)-SUM('CapEx &amp; Depr Schedule'!$G21:P21)</f>
        <v>65</v>
      </c>
      <c r="N82" s="44">
        <f>SUM('CapEx &amp; Depr Schedule'!$G10:Q10)-SUM('CapEx &amp; Depr Schedule'!$G21:Q21)</f>
        <v>65</v>
      </c>
      <c r="O82" s="44">
        <f>SUM('CapEx &amp; Depr Schedule'!$G10:R10)-SUM('CapEx &amp; Depr Schedule'!$G21:R21)</f>
        <v>65</v>
      </c>
      <c r="P82" s="44">
        <f>SUM('CapEx &amp; Depr Schedule'!$G10:S10)-SUM('CapEx &amp; Depr Schedule'!$G21:S21)</f>
        <v>65</v>
      </c>
      <c r="Q82" s="44">
        <f>SUM('CapEx &amp; Depr Schedule'!$G10:T10)-SUM('CapEx &amp; Depr Schedule'!$G21:T21)</f>
        <v>65</v>
      </c>
      <c r="R82" s="44">
        <f>SUM('CapEx &amp; Depr Schedule'!$G10:U10)-SUM('CapEx &amp; Depr Schedule'!$G21:U21)</f>
        <v>65</v>
      </c>
      <c r="S82" s="44">
        <f>SUM('CapEx &amp; Depr Schedule'!$G10:V10)-SUM('CapEx &amp; Depr Schedule'!$G21:V21)</f>
        <v>65</v>
      </c>
      <c r="T82" s="44">
        <f>SUM('CapEx &amp; Depr Schedule'!$G10:W10)-SUM('CapEx &amp; Depr Schedule'!$G21:W21)</f>
        <v>65</v>
      </c>
      <c r="U82" s="44">
        <f>SUM('CapEx &amp; Depr Schedule'!$G10:X10)-SUM('CapEx &amp; Depr Schedule'!$G21:X21)</f>
        <v>65</v>
      </c>
      <c r="V82" s="44">
        <f>SUM('CapEx &amp; Depr Schedule'!$G10:Y10)-SUM('CapEx &amp; Depr Schedule'!$G21:Y21)</f>
        <v>65</v>
      </c>
      <c r="W82" s="44">
        <f>SUM('CapEx &amp; Depr Schedule'!$G10:Z10)-SUM('CapEx &amp; Depr Schedule'!$G21:Z21)</f>
        <v>65</v>
      </c>
    </row>
    <row r="83" spans="2:23">
      <c r="B83" s="30" t="s">
        <v>51</v>
      </c>
      <c r="C83" s="31"/>
      <c r="D83" s="44">
        <f>SUM('CapEx &amp; Depr Schedule'!$G11:G11)-SUM('CapEx &amp; Depr Schedule'!$G22:G22)</f>
        <v>3.25</v>
      </c>
      <c r="E83" s="44">
        <f>SUM('CapEx &amp; Depr Schedule'!$G11:H11)-SUM('CapEx &amp; Depr Schedule'!$G22:H22)</f>
        <v>3.25</v>
      </c>
      <c r="F83" s="44">
        <f>SUM('CapEx &amp; Depr Schedule'!$G11:I11)-SUM('CapEx &amp; Depr Schedule'!$G22:I22)</f>
        <v>3.25</v>
      </c>
      <c r="G83" s="44">
        <f>SUM('CapEx &amp; Depr Schedule'!$G11:J11)-SUM('CapEx &amp; Depr Schedule'!$G22:J22)</f>
        <v>3.25</v>
      </c>
      <c r="H83" s="44">
        <f>SUM('CapEx &amp; Depr Schedule'!$G11:K11)-SUM('CapEx &amp; Depr Schedule'!$G22:K22)</f>
        <v>3.25</v>
      </c>
      <c r="I83" s="44">
        <f>SUM('CapEx &amp; Depr Schedule'!$G11:L11)-SUM('CapEx &amp; Depr Schedule'!$G22:L22)</f>
        <v>3.25</v>
      </c>
      <c r="J83" s="44">
        <f>SUM('CapEx &amp; Depr Schedule'!$G11:M11)-SUM('CapEx &amp; Depr Schedule'!$G22:M22)</f>
        <v>3.25</v>
      </c>
      <c r="K83" s="44">
        <f>SUM('CapEx &amp; Depr Schedule'!$G11:N11)-SUM('CapEx &amp; Depr Schedule'!$G22:N22)</f>
        <v>3.25</v>
      </c>
      <c r="L83" s="44">
        <f>SUM('CapEx &amp; Depr Schedule'!$G11:O11)-SUM('CapEx &amp; Depr Schedule'!$G22:O22)</f>
        <v>3.25</v>
      </c>
      <c r="M83" s="44">
        <f>SUM('CapEx &amp; Depr Schedule'!$G11:P11)-SUM('CapEx &amp; Depr Schedule'!$G22:P22)</f>
        <v>3.25</v>
      </c>
      <c r="N83" s="44">
        <f>SUM('CapEx &amp; Depr Schedule'!$G11:Q11)-SUM('CapEx &amp; Depr Schedule'!$G22:Q22)</f>
        <v>3.25</v>
      </c>
      <c r="O83" s="44">
        <f>SUM('CapEx &amp; Depr Schedule'!$G11:R11)-SUM('CapEx &amp; Depr Schedule'!$G22:R22)</f>
        <v>3.25</v>
      </c>
      <c r="P83" s="44">
        <f>SUM('CapEx &amp; Depr Schedule'!$G11:S11)-SUM('CapEx &amp; Depr Schedule'!$G22:S22)</f>
        <v>3.25</v>
      </c>
      <c r="Q83" s="44">
        <f>SUM('CapEx &amp; Depr Schedule'!$G11:T11)-SUM('CapEx &amp; Depr Schedule'!$G22:T22)</f>
        <v>3.25</v>
      </c>
      <c r="R83" s="44">
        <f>SUM('CapEx &amp; Depr Schedule'!$G11:U11)-SUM('CapEx &amp; Depr Schedule'!$G22:U22)</f>
        <v>3.25</v>
      </c>
      <c r="S83" s="44">
        <f>SUM('CapEx &amp; Depr Schedule'!$G11:V11)-SUM('CapEx &amp; Depr Schedule'!$G22:V22)</f>
        <v>3.25</v>
      </c>
      <c r="T83" s="44">
        <f>SUM('CapEx &amp; Depr Schedule'!$G11:W11)-SUM('CapEx &amp; Depr Schedule'!$G22:W22)</f>
        <v>3.25</v>
      </c>
      <c r="U83" s="44">
        <f>SUM('CapEx &amp; Depr Schedule'!$G11:X11)-SUM('CapEx &amp; Depr Schedule'!$G22:X22)</f>
        <v>3.25</v>
      </c>
      <c r="V83" s="44">
        <f>SUM('CapEx &amp; Depr Schedule'!$G11:Y11)-SUM('CapEx &amp; Depr Schedule'!$G22:Y22)</f>
        <v>3.25</v>
      </c>
      <c r="W83" s="44">
        <f>SUM('CapEx &amp; Depr Schedule'!$G11:Z11)-SUM('CapEx &amp; Depr Schedule'!$G22:Z22)</f>
        <v>3.25</v>
      </c>
    </row>
    <row r="84" spans="2:23">
      <c r="B84" s="30" t="s">
        <v>52</v>
      </c>
      <c r="C84" s="31"/>
      <c r="D84" s="44">
        <f>SUM('CapEx &amp; Depr Schedule'!$G12:G12)-SUM('CapEx &amp; Depr Schedule'!$G23:G23)</f>
        <v>0</v>
      </c>
      <c r="E84" s="44">
        <f>SUM('CapEx &amp; Depr Schedule'!$G12:H12)-SUM('CapEx &amp; Depr Schedule'!$G23:H23)</f>
        <v>0</v>
      </c>
      <c r="F84" s="44">
        <f>SUM('CapEx &amp; Depr Schedule'!$G12:I12)-SUM('CapEx &amp; Depr Schedule'!$G23:I23)</f>
        <v>0</v>
      </c>
      <c r="G84" s="44">
        <f>SUM('CapEx &amp; Depr Schedule'!$G12:J12)-SUM('CapEx &amp; Depr Schedule'!$G23:J23)</f>
        <v>0</v>
      </c>
      <c r="H84" s="44">
        <f>SUM('CapEx &amp; Depr Schedule'!$G12:K12)-SUM('CapEx &amp; Depr Schedule'!$G23:K23)</f>
        <v>0</v>
      </c>
      <c r="I84" s="44">
        <f>SUM('CapEx &amp; Depr Schedule'!$G12:L12)-SUM('CapEx &amp; Depr Schedule'!$G23:L23)</f>
        <v>0</v>
      </c>
      <c r="J84" s="44">
        <f>SUM('CapEx &amp; Depr Schedule'!$G12:M12)-SUM('CapEx &amp; Depr Schedule'!$G23:M23)</f>
        <v>0</v>
      </c>
      <c r="K84" s="44">
        <f>SUM('CapEx &amp; Depr Schedule'!$G12:N12)-SUM('CapEx &amp; Depr Schedule'!$G23:N23)</f>
        <v>0</v>
      </c>
      <c r="L84" s="44">
        <f>SUM('CapEx &amp; Depr Schedule'!$G12:O12)-SUM('CapEx &amp; Depr Schedule'!$G23:O23)</f>
        <v>0</v>
      </c>
      <c r="M84" s="44">
        <f>SUM('CapEx &amp; Depr Schedule'!$G12:P12)-SUM('CapEx &amp; Depr Schedule'!$G23:P23)</f>
        <v>0</v>
      </c>
      <c r="N84" s="44">
        <f>SUM('CapEx &amp; Depr Schedule'!$G12:Q12)-SUM('CapEx &amp; Depr Schedule'!$G23:Q23)</f>
        <v>0.32500000000000001</v>
      </c>
      <c r="O84" s="44">
        <f>SUM('CapEx &amp; Depr Schedule'!$G12:R12)-SUM('CapEx &amp; Depr Schedule'!$G23:R23)</f>
        <v>0.65</v>
      </c>
      <c r="P84" s="44">
        <f>SUM('CapEx &amp; Depr Schedule'!$G12:S12)-SUM('CapEx &amp; Depr Schedule'!$G23:S23)</f>
        <v>0.97500000000000009</v>
      </c>
      <c r="Q84" s="44">
        <f>SUM('CapEx &amp; Depr Schedule'!$G12:T12)-SUM('CapEx &amp; Depr Schedule'!$G23:T23)</f>
        <v>1.3</v>
      </c>
      <c r="R84" s="44">
        <f>SUM('CapEx &amp; Depr Schedule'!$G12:U12)-SUM('CapEx &amp; Depr Schedule'!$G23:U23)</f>
        <v>1.625</v>
      </c>
      <c r="S84" s="44">
        <f>SUM('CapEx &amp; Depr Schedule'!$G12:V12)-SUM('CapEx &amp; Depr Schedule'!$G23:V23)</f>
        <v>1.95</v>
      </c>
      <c r="T84" s="44">
        <f>SUM('CapEx &amp; Depr Schedule'!$G12:W12)-SUM('CapEx &amp; Depr Schedule'!$G23:W23)</f>
        <v>2.2749999999999999</v>
      </c>
      <c r="U84" s="44">
        <f>SUM('CapEx &amp; Depr Schedule'!$G12:X12)-SUM('CapEx &amp; Depr Schedule'!$G23:X23)</f>
        <v>2.5999999999999996</v>
      </c>
      <c r="V84" s="44">
        <f>SUM('CapEx &amp; Depr Schedule'!$G12:Y12)-SUM('CapEx &amp; Depr Schedule'!$G23:Y23)</f>
        <v>2.9249999999999998</v>
      </c>
      <c r="W84" s="44">
        <f>SUM('CapEx &amp; Depr Schedule'!$G12:Z12)-SUM('CapEx &amp; Depr Schedule'!$G23:Z23)</f>
        <v>3.25</v>
      </c>
    </row>
    <row r="85" spans="2:23">
      <c r="B85" s="30" t="s">
        <v>53</v>
      </c>
      <c r="C85" s="31"/>
      <c r="D85" s="44">
        <f>SUM('CapEx &amp; Depr Schedule'!$G13:G13)-SUM('CapEx &amp; Depr Schedule'!$G24:G24)</f>
        <v>0</v>
      </c>
      <c r="E85" s="44">
        <f>SUM('CapEx &amp; Depr Schedule'!$G13:H13)-SUM('CapEx &amp; Depr Schedule'!$G24:H24)</f>
        <v>0</v>
      </c>
      <c r="F85" s="44">
        <f>SUM('CapEx &amp; Depr Schedule'!$G13:I13)-SUM('CapEx &amp; Depr Schedule'!$G24:I24)</f>
        <v>0</v>
      </c>
      <c r="G85" s="44">
        <f>SUM('CapEx &amp; Depr Schedule'!$G13:J13)-SUM('CapEx &amp; Depr Schedule'!$G24:J24)</f>
        <v>0</v>
      </c>
      <c r="H85" s="44">
        <f>SUM('CapEx &amp; Depr Schedule'!$G13:K13)-SUM('CapEx &amp; Depr Schedule'!$G24:K24)</f>
        <v>0</v>
      </c>
      <c r="I85" s="44">
        <f>SUM('CapEx &amp; Depr Schedule'!$G13:L13)-SUM('CapEx &amp; Depr Schedule'!$G24:L24)</f>
        <v>0</v>
      </c>
      <c r="J85" s="44">
        <f>SUM('CapEx &amp; Depr Schedule'!$G13:M13)-SUM('CapEx &amp; Depr Schedule'!$G24:M24)</f>
        <v>0</v>
      </c>
      <c r="K85" s="44">
        <f>SUM('CapEx &amp; Depr Schedule'!$G13:N13)-SUM('CapEx &amp; Depr Schedule'!$G24:N24)</f>
        <v>0</v>
      </c>
      <c r="L85" s="44">
        <f>SUM('CapEx &amp; Depr Schedule'!$G13:O13)-SUM('CapEx &amp; Depr Schedule'!$G24:O24)</f>
        <v>0</v>
      </c>
      <c r="M85" s="44">
        <f>SUM('CapEx &amp; Depr Schedule'!$G13:P13)-SUM('CapEx &amp; Depr Schedule'!$G24:P24)</f>
        <v>0</v>
      </c>
      <c r="N85" s="44">
        <f>SUM('CapEx &amp; Depr Schedule'!$G13:Q13)-SUM('CapEx &amp; Depr Schedule'!$G24:Q24)</f>
        <v>3.25</v>
      </c>
      <c r="O85" s="44">
        <f>SUM('CapEx &amp; Depr Schedule'!$G13:R13)-SUM('CapEx &amp; Depr Schedule'!$G24:R24)</f>
        <v>6.5</v>
      </c>
      <c r="P85" s="44">
        <f>SUM('CapEx &amp; Depr Schedule'!$G13:S13)-SUM('CapEx &amp; Depr Schedule'!$G24:S24)</f>
        <v>9.75</v>
      </c>
      <c r="Q85" s="44">
        <f>SUM('CapEx &amp; Depr Schedule'!$G13:T13)-SUM('CapEx &amp; Depr Schedule'!$G24:T24)</f>
        <v>13</v>
      </c>
      <c r="R85" s="44">
        <f>SUM('CapEx &amp; Depr Schedule'!$G13:U13)-SUM('CapEx &amp; Depr Schedule'!$G24:U24)</f>
        <v>16.25</v>
      </c>
      <c r="S85" s="44">
        <f>SUM('CapEx &amp; Depr Schedule'!$G13:V13)-SUM('CapEx &amp; Depr Schedule'!$G24:V24)</f>
        <v>19.5</v>
      </c>
      <c r="T85" s="44">
        <f>SUM('CapEx &amp; Depr Schedule'!$G13:W13)-SUM('CapEx &amp; Depr Schedule'!$G24:W24)</f>
        <v>22.75</v>
      </c>
      <c r="U85" s="44">
        <f>SUM('CapEx &amp; Depr Schedule'!$G13:X13)-SUM('CapEx &amp; Depr Schedule'!$G24:X24)</f>
        <v>26</v>
      </c>
      <c r="V85" s="44">
        <f>SUM('CapEx &amp; Depr Schedule'!$G13:Y13)-SUM('CapEx &amp; Depr Schedule'!$G24:Y24)</f>
        <v>29.25</v>
      </c>
      <c r="W85" s="44">
        <f>SUM('CapEx &amp; Depr Schedule'!$G13:Z13)-SUM('CapEx &amp; Depr Schedule'!$G24:Z24)</f>
        <v>32.5</v>
      </c>
    </row>
    <row r="86" spans="2:23">
      <c r="B86" s="30" t="s">
        <v>152</v>
      </c>
      <c r="C86" s="31"/>
      <c r="D86" s="37">
        <f>D35</f>
        <v>-0.65</v>
      </c>
      <c r="E86" s="37">
        <f t="shared" ref="E86:W86" si="40">D86+E35</f>
        <v>-1.3</v>
      </c>
      <c r="F86" s="37">
        <f t="shared" si="40"/>
        <v>-3.0333333333333332</v>
      </c>
      <c r="G86" s="37">
        <f t="shared" si="40"/>
        <v>-5.85</v>
      </c>
      <c r="H86" s="37">
        <f t="shared" si="40"/>
        <v>-10.616666666666667</v>
      </c>
      <c r="I86" s="37">
        <f t="shared" si="40"/>
        <v>-15.816666666666666</v>
      </c>
      <c r="J86" s="37">
        <f t="shared" si="40"/>
        <v>-21.016666666666666</v>
      </c>
      <c r="K86" s="37">
        <f t="shared" si="40"/>
        <v>-26.216666666666665</v>
      </c>
      <c r="L86" s="37">
        <f t="shared" si="40"/>
        <v>-31.416666666666664</v>
      </c>
      <c r="M86" s="37">
        <f t="shared" si="40"/>
        <v>-36.61666666666666</v>
      </c>
      <c r="N86" s="37">
        <f t="shared" si="40"/>
        <v>-42.531666666666659</v>
      </c>
      <c r="O86" s="37">
        <f t="shared" si="40"/>
        <v>-49.161666666666662</v>
      </c>
      <c r="P86" s="37">
        <f t="shared" si="40"/>
        <v>-56.506666666666661</v>
      </c>
      <c r="Q86" s="37">
        <f t="shared" si="40"/>
        <v>-64.566666666666663</v>
      </c>
      <c r="R86" s="37">
        <f t="shared" si="40"/>
        <v>-73.341666666666669</v>
      </c>
      <c r="S86" s="37">
        <f t="shared" si="40"/>
        <v>-82.116666666666674</v>
      </c>
      <c r="T86" s="37">
        <f t="shared" si="40"/>
        <v>-90.89166666666668</v>
      </c>
      <c r="U86" s="37">
        <f t="shared" si="40"/>
        <v>-98.583333333333343</v>
      </c>
      <c r="V86" s="37">
        <f t="shared" si="40"/>
        <v>-105.19166666666668</v>
      </c>
      <c r="W86" s="37">
        <f t="shared" si="40"/>
        <v>-110.71666666666668</v>
      </c>
    </row>
    <row r="87" spans="2:23">
      <c r="B87" s="30" t="s">
        <v>153</v>
      </c>
      <c r="C87" s="31"/>
      <c r="D87" s="44">
        <f>'CapEx &amp; Depr Schedule'!G25</f>
        <v>3.5</v>
      </c>
      <c r="E87" s="44">
        <f>'CapEx &amp; Depr Schedule'!H25</f>
        <v>0</v>
      </c>
      <c r="F87" s="44">
        <f>'CapEx &amp; Depr Schedule'!I25</f>
        <v>8.75</v>
      </c>
      <c r="G87" s="44">
        <f>'CapEx &amp; Depr Schedule'!J25</f>
        <v>8.75</v>
      </c>
      <c r="H87" s="44">
        <f>'CapEx &amp; Depr Schedule'!K25</f>
        <v>22.75</v>
      </c>
      <c r="I87" s="44">
        <f>'CapEx &amp; Depr Schedule'!L25</f>
        <v>8.75</v>
      </c>
      <c r="J87" s="44">
        <f>'CapEx &amp; Depr Schedule'!M25</f>
        <v>0</v>
      </c>
      <c r="K87" s="44">
        <f>'CapEx &amp; Depr Schedule'!N25</f>
        <v>0</v>
      </c>
      <c r="L87" s="44">
        <f>'CapEx &amp; Depr Schedule'!O25</f>
        <v>0</v>
      </c>
      <c r="M87" s="44">
        <f>'CapEx &amp; Depr Schedule'!P25</f>
        <v>0</v>
      </c>
      <c r="N87" s="44">
        <f>'CapEx &amp; Depr Schedule'!Q25</f>
        <v>1.925</v>
      </c>
      <c r="O87" s="44">
        <f>'CapEx &amp; Depr Schedule'!R25</f>
        <v>1.925</v>
      </c>
      <c r="P87" s="44">
        <f>'CapEx &amp; Depr Schedule'!S25</f>
        <v>1.925</v>
      </c>
      <c r="Q87" s="44">
        <f>'CapEx &amp; Depr Schedule'!T25</f>
        <v>1.925</v>
      </c>
      <c r="R87" s="44">
        <f>'CapEx &amp; Depr Schedule'!U25</f>
        <v>1.925</v>
      </c>
      <c r="S87" s="44">
        <f>'CapEx &amp; Depr Schedule'!V25</f>
        <v>1.925</v>
      </c>
      <c r="T87" s="44">
        <f>'CapEx &amp; Depr Schedule'!W25</f>
        <v>1.925</v>
      </c>
      <c r="U87" s="44">
        <f>'CapEx &amp; Depr Schedule'!X25</f>
        <v>1.925</v>
      </c>
      <c r="V87" s="44">
        <f>'CapEx &amp; Depr Schedule'!Y25</f>
        <v>1.925</v>
      </c>
      <c r="W87" s="44">
        <f>'CapEx &amp; Depr Schedule'!Z25</f>
        <v>1.925</v>
      </c>
    </row>
    <row r="88" spans="2:23">
      <c r="B88" s="70" t="s">
        <v>154</v>
      </c>
      <c r="C88" s="71"/>
      <c r="D88" s="46">
        <f t="shared" ref="D88:W88" si="41">SUM(D80:D85,D86:D87)</f>
        <v>17.350000000000001</v>
      </c>
      <c r="E88" s="46">
        <f t="shared" si="41"/>
        <v>21.2</v>
      </c>
      <c r="F88" s="46">
        <f t="shared" si="41"/>
        <v>52.466666666666669</v>
      </c>
      <c r="G88" s="46">
        <f t="shared" si="41"/>
        <v>73.900000000000006</v>
      </c>
      <c r="H88" s="46">
        <f t="shared" si="41"/>
        <v>93.383333333333326</v>
      </c>
      <c r="I88" s="46">
        <f t="shared" si="41"/>
        <v>90.433333333333337</v>
      </c>
      <c r="J88" s="46">
        <f t="shared" si="41"/>
        <v>76.483333333333334</v>
      </c>
      <c r="K88" s="46">
        <f t="shared" si="41"/>
        <v>71.283333333333331</v>
      </c>
      <c r="L88" s="46">
        <f t="shared" si="41"/>
        <v>66.083333333333343</v>
      </c>
      <c r="M88" s="46">
        <f t="shared" si="41"/>
        <v>60.88333333333334</v>
      </c>
      <c r="N88" s="46">
        <f t="shared" si="41"/>
        <v>60.468333333333341</v>
      </c>
      <c r="O88" s="46">
        <f t="shared" si="41"/>
        <v>57.413333333333341</v>
      </c>
      <c r="P88" s="46">
        <f t="shared" si="41"/>
        <v>53.643333333333331</v>
      </c>
      <c r="Q88" s="46">
        <f t="shared" si="41"/>
        <v>49.158333333333331</v>
      </c>
      <c r="R88" s="46">
        <f t="shared" si="41"/>
        <v>43.958333333333329</v>
      </c>
      <c r="S88" s="46">
        <f t="shared" si="41"/>
        <v>38.758333333333326</v>
      </c>
      <c r="T88" s="46">
        <f t="shared" si="41"/>
        <v>33.558333333333323</v>
      </c>
      <c r="U88" s="46">
        <f t="shared" si="41"/>
        <v>29.441666666666652</v>
      </c>
      <c r="V88" s="46">
        <f t="shared" si="41"/>
        <v>26.408333333333335</v>
      </c>
      <c r="W88" s="46">
        <f t="shared" si="41"/>
        <v>24.458333333333318</v>
      </c>
    </row>
    <row r="89" spans="2:23" ht="5.0999999999999996" customHeight="1"/>
    <row r="90" spans="2:23" ht="15" thickBot="1">
      <c r="B90" s="66" t="s">
        <v>155</v>
      </c>
      <c r="C90" s="66"/>
      <c r="D90" s="67">
        <f t="shared" ref="D90:W90" si="42">SUM(D88,D78)</f>
        <v>23.670999999999999</v>
      </c>
      <c r="E90" s="67">
        <f t="shared" si="42"/>
        <v>50.372500000000002</v>
      </c>
      <c r="F90" s="67">
        <f t="shared" si="42"/>
        <v>125.85673916666667</v>
      </c>
      <c r="G90" s="67">
        <f t="shared" si="42"/>
        <v>216.974525</v>
      </c>
      <c r="H90" s="67">
        <f t="shared" si="42"/>
        <v>305.32957333333331</v>
      </c>
      <c r="I90" s="67">
        <f t="shared" si="42"/>
        <v>396.25350783333334</v>
      </c>
      <c r="J90" s="67">
        <f t="shared" si="42"/>
        <v>471.95229715833335</v>
      </c>
      <c r="K90" s="67">
        <f t="shared" si="42"/>
        <v>547.69263979083337</v>
      </c>
      <c r="L90" s="67">
        <f t="shared" si="42"/>
        <v>623.46136981158338</v>
      </c>
      <c r="M90" s="67">
        <f t="shared" si="42"/>
        <v>699.24400470940839</v>
      </c>
      <c r="N90" s="67">
        <f t="shared" si="42"/>
        <v>782.03033247201586</v>
      </c>
      <c r="O90" s="67">
        <f t="shared" si="42"/>
        <v>864.09122301088405</v>
      </c>
      <c r="P90" s="67">
        <f t="shared" si="42"/>
        <v>945.40740010363913</v>
      </c>
      <c r="Q90" s="67">
        <f t="shared" si="42"/>
        <v>1025.9576599056697</v>
      </c>
      <c r="R90" s="67">
        <f t="shared" si="42"/>
        <v>1105.7186781879034</v>
      </c>
      <c r="S90" s="67">
        <f t="shared" si="42"/>
        <v>1185.1974732983604</v>
      </c>
      <c r="T90" s="67">
        <f t="shared" si="42"/>
        <v>1264.3658229198634</v>
      </c>
      <c r="U90" s="67">
        <f t="shared" si="42"/>
        <v>1343.9997658368495</v>
      </c>
      <c r="V90" s="67">
        <f t="shared" si="42"/>
        <v>1424.0651530455345</v>
      </c>
      <c r="W90" s="67">
        <f t="shared" si="42"/>
        <v>1504.5244206417544</v>
      </c>
    </row>
    <row r="91" spans="2:23" ht="5.0999999999999996" customHeight="1" thickTop="1"/>
    <row r="92" spans="2:23">
      <c r="B92" s="68" t="s">
        <v>156</v>
      </c>
      <c r="C92" s="49"/>
      <c r="H92" s="37"/>
    </row>
    <row r="93" spans="2:23">
      <c r="B93" s="30" t="s">
        <v>157</v>
      </c>
      <c r="C93" s="31"/>
      <c r="D93" s="173">
        <f>-D$27*Control!D40</f>
        <v>6.6099999999999992E-2</v>
      </c>
      <c r="E93" s="173">
        <f>-E$27*Control!E40</f>
        <v>1.0422499999999999</v>
      </c>
      <c r="F93" s="173">
        <f>-F$27*Control!F40</f>
        <v>2.1571000000000002</v>
      </c>
      <c r="G93" s="173">
        <f>-G$27*Control!G40</f>
        <v>2.6945600000000001</v>
      </c>
      <c r="H93" s="173">
        <f>-H$27*Control!H40</f>
        <v>2.6958909999999996</v>
      </c>
      <c r="I93" s="173">
        <f>-I$27*Control!I40</f>
        <v>2.6973550999999998</v>
      </c>
      <c r="J93" s="173">
        <f>-J$27*Control!J40</f>
        <v>2.6989656100000001</v>
      </c>
      <c r="K93" s="173">
        <f>-K$27*Control!K40</f>
        <v>2.7007371710000001</v>
      </c>
      <c r="L93" s="173">
        <f>-L$27*Control!L40</f>
        <v>2.7026858881</v>
      </c>
      <c r="M93" s="173">
        <f>-M$27*Control!M40</f>
        <v>2.7048294769100001</v>
      </c>
      <c r="N93" s="173">
        <f>-N$27*Control!N40</f>
        <v>2.7071874246009999</v>
      </c>
      <c r="O93" s="173">
        <f>-O$27*Control!O40</f>
        <v>2.7097811670611005</v>
      </c>
      <c r="P93" s="173">
        <f>-P$27*Control!P40</f>
        <v>2.7126342837672097</v>
      </c>
      <c r="Q93" s="173">
        <f>-Q$27*Control!Q40</f>
        <v>2.7157727121439308</v>
      </c>
      <c r="R93" s="173">
        <f>-R$27*Control!R40</f>
        <v>2.7192249833583242</v>
      </c>
      <c r="S93" s="173">
        <f>-S$27*Control!S40</f>
        <v>2.7230224816941564</v>
      </c>
      <c r="T93" s="173">
        <f>-T$27*Control!T40</f>
        <v>2.7271997298635724</v>
      </c>
      <c r="U93" s="173">
        <f>-U$27*Control!U40</f>
        <v>2.7317947028499292</v>
      </c>
      <c r="V93" s="173">
        <f>-V$27*Control!V40</f>
        <v>2.7368491731349223</v>
      </c>
      <c r="W93" s="173">
        <f>-W$27*Control!W40</f>
        <v>2.7424090904484149</v>
      </c>
    </row>
    <row r="94" spans="2:23">
      <c r="B94" s="114" t="s">
        <v>158</v>
      </c>
      <c r="C94" s="162"/>
      <c r="D94" s="173">
        <f>-D$27*Control!D41</f>
        <v>6.6099999999999992E-2</v>
      </c>
      <c r="E94" s="173">
        <f>-E$27*Control!E41</f>
        <v>1.0422499999999999</v>
      </c>
      <c r="F94" s="173">
        <f>-F$27*Control!F41</f>
        <v>2.1571000000000002</v>
      </c>
      <c r="G94" s="173">
        <f>-G$27*Control!G41</f>
        <v>2.6945600000000001</v>
      </c>
      <c r="H94" s="173">
        <f>-H$27*Control!H41</f>
        <v>2.6958909999999996</v>
      </c>
      <c r="I94" s="173">
        <f>-I$27*Control!I41</f>
        <v>2.6973550999999998</v>
      </c>
      <c r="J94" s="173">
        <f>-J$27*Control!J41</f>
        <v>2.6989656100000001</v>
      </c>
      <c r="K94" s="173">
        <f>-K$27*Control!K41</f>
        <v>2.7007371710000001</v>
      </c>
      <c r="L94" s="173">
        <f>-L$27*Control!L41</f>
        <v>2.7026858881</v>
      </c>
      <c r="M94" s="173">
        <f>-M$27*Control!M41</f>
        <v>2.7048294769100001</v>
      </c>
      <c r="N94" s="173">
        <f>-N$27*Control!N41</f>
        <v>2.7071874246009999</v>
      </c>
      <c r="O94" s="173">
        <f>-O$27*Control!O41</f>
        <v>2.7097811670611005</v>
      </c>
      <c r="P94" s="173">
        <f>-P$27*Control!P41</f>
        <v>2.7126342837672097</v>
      </c>
      <c r="Q94" s="173">
        <f>-Q$27*Control!Q41</f>
        <v>2.7157727121439308</v>
      </c>
      <c r="R94" s="173">
        <f>-R$27*Control!R41</f>
        <v>2.7192249833583242</v>
      </c>
      <c r="S94" s="173">
        <f>-S$27*Control!S41</f>
        <v>2.7230224816941564</v>
      </c>
      <c r="T94" s="173">
        <f>-T$27*Control!T41</f>
        <v>2.7271997298635724</v>
      </c>
      <c r="U94" s="173">
        <f>-U$27*Control!U41</f>
        <v>2.7317947028499292</v>
      </c>
      <c r="V94" s="173">
        <f>-V$27*Control!V41</f>
        <v>2.7368491731349223</v>
      </c>
      <c r="W94" s="173">
        <f>-W$27*Control!W41</f>
        <v>2.7424090904484149</v>
      </c>
    </row>
    <row r="95" spans="2:23" s="73" customFormat="1">
      <c r="B95" s="114" t="s">
        <v>159</v>
      </c>
      <c r="C95" s="162"/>
      <c r="D95" s="160">
        <f>-E156</f>
        <v>0</v>
      </c>
      <c r="E95" s="160">
        <f t="shared" ref="E95:W95" si="43">-SUM(F144,F156)</f>
        <v>0</v>
      </c>
      <c r="F95" s="160">
        <f t="shared" si="43"/>
        <v>0</v>
      </c>
      <c r="G95" s="160">
        <f t="shared" si="43"/>
        <v>0</v>
      </c>
      <c r="H95" s="160">
        <f t="shared" si="43"/>
        <v>0</v>
      </c>
      <c r="I95" s="160">
        <f>-SUM(J156)</f>
        <v>7.625</v>
      </c>
      <c r="J95" s="160">
        <f t="shared" ref="J95:L95" si="44">-SUM(K156)</f>
        <v>7.625</v>
      </c>
      <c r="K95" s="160">
        <f t="shared" si="44"/>
        <v>7.625</v>
      </c>
      <c r="L95" s="160">
        <f t="shared" si="44"/>
        <v>7.625</v>
      </c>
      <c r="M95" s="160">
        <f t="shared" si="43"/>
        <v>0</v>
      </c>
      <c r="N95" s="160">
        <f t="shared" si="43"/>
        <v>0</v>
      </c>
      <c r="O95" s="160">
        <f t="shared" si="43"/>
        <v>0</v>
      </c>
      <c r="P95" s="160">
        <f t="shared" si="43"/>
        <v>0</v>
      </c>
      <c r="Q95" s="160">
        <f t="shared" si="43"/>
        <v>0</v>
      </c>
      <c r="R95" s="160">
        <f t="shared" si="43"/>
        <v>0</v>
      </c>
      <c r="S95" s="160">
        <f t="shared" si="43"/>
        <v>0</v>
      </c>
      <c r="T95" s="160">
        <f t="shared" si="43"/>
        <v>0</v>
      </c>
      <c r="U95" s="160">
        <f t="shared" si="43"/>
        <v>0</v>
      </c>
      <c r="V95" s="160">
        <f t="shared" si="43"/>
        <v>0</v>
      </c>
      <c r="W95" s="160">
        <f t="shared" si="43"/>
        <v>0</v>
      </c>
    </row>
    <row r="96" spans="2:23" ht="14.4" customHeight="1">
      <c r="B96" s="163" t="s">
        <v>41</v>
      </c>
      <c r="C96" s="164"/>
      <c r="D96" s="165">
        <f t="shared" ref="D96:W96" si="45">SUM(D93:D95)</f>
        <v>0.13219999999999998</v>
      </c>
      <c r="E96" s="165">
        <f t="shared" si="45"/>
        <v>2.0844999999999998</v>
      </c>
      <c r="F96" s="165">
        <f t="shared" si="45"/>
        <v>4.3142000000000005</v>
      </c>
      <c r="G96" s="165">
        <f t="shared" si="45"/>
        <v>5.3891200000000001</v>
      </c>
      <c r="H96" s="165">
        <f t="shared" si="45"/>
        <v>5.3917819999999992</v>
      </c>
      <c r="I96" s="165">
        <f t="shared" si="45"/>
        <v>13.019710199999999</v>
      </c>
      <c r="J96" s="165">
        <f t="shared" si="45"/>
        <v>13.02293122</v>
      </c>
      <c r="K96" s="165">
        <f t="shared" si="45"/>
        <v>13.026474342</v>
      </c>
      <c r="L96" s="165">
        <f t="shared" si="45"/>
        <v>13.030371776199999</v>
      </c>
      <c r="M96" s="165">
        <f t="shared" si="45"/>
        <v>5.4096589538200002</v>
      </c>
      <c r="N96" s="165">
        <f t="shared" si="45"/>
        <v>5.4143748492019999</v>
      </c>
      <c r="O96" s="165">
        <f t="shared" si="45"/>
        <v>5.419562334122201</v>
      </c>
      <c r="P96" s="165">
        <f t="shared" si="45"/>
        <v>5.4252685675344194</v>
      </c>
      <c r="Q96" s="165">
        <f t="shared" si="45"/>
        <v>5.4315454242878616</v>
      </c>
      <c r="R96" s="165">
        <f t="shared" si="45"/>
        <v>5.4384499667166484</v>
      </c>
      <c r="S96" s="165">
        <f t="shared" si="45"/>
        <v>5.4460449633883128</v>
      </c>
      <c r="T96" s="165">
        <f t="shared" si="45"/>
        <v>5.4543994597271448</v>
      </c>
      <c r="U96" s="165">
        <f t="shared" si="45"/>
        <v>5.4635894056998584</v>
      </c>
      <c r="V96" s="165">
        <f t="shared" si="45"/>
        <v>5.4736983462698445</v>
      </c>
      <c r="W96" s="165">
        <f t="shared" si="45"/>
        <v>5.4848181808968297</v>
      </c>
    </row>
    <row r="97" spans="1:23" ht="5.0999999999999996" customHeight="1"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</row>
    <row r="98" spans="1:23" s="73" customFormat="1">
      <c r="B98" s="114" t="s">
        <v>160</v>
      </c>
      <c r="C98" s="162"/>
      <c r="D98" s="166">
        <f>SUM(D157,E156)</f>
        <v>15</v>
      </c>
      <c r="E98" s="166">
        <f t="shared" ref="E98:W98" si="46">SUM(E157,F156)</f>
        <v>15.775</v>
      </c>
      <c r="F98" s="166">
        <f t="shared" si="46"/>
        <v>18.875</v>
      </c>
      <c r="G98" s="166">
        <f t="shared" si="46"/>
        <v>21.975000000000001</v>
      </c>
      <c r="H98" s="166">
        <f t="shared" si="46"/>
        <v>25.074999999999999</v>
      </c>
      <c r="I98" s="166">
        <f t="shared" si="46"/>
        <v>22.875</v>
      </c>
      <c r="J98" s="166">
        <f t="shared" si="46"/>
        <v>15.25</v>
      </c>
      <c r="K98" s="166">
        <f t="shared" si="46"/>
        <v>7.625</v>
      </c>
      <c r="L98" s="166">
        <f t="shared" si="46"/>
        <v>0</v>
      </c>
      <c r="M98" s="166">
        <f t="shared" si="46"/>
        <v>0</v>
      </c>
      <c r="N98" s="166">
        <f t="shared" si="46"/>
        <v>0</v>
      </c>
      <c r="O98" s="166">
        <f t="shared" si="46"/>
        <v>0</v>
      </c>
      <c r="P98" s="166">
        <f t="shared" si="46"/>
        <v>0</v>
      </c>
      <c r="Q98" s="166">
        <f t="shared" si="46"/>
        <v>0</v>
      </c>
      <c r="R98" s="166">
        <f t="shared" si="46"/>
        <v>0</v>
      </c>
      <c r="S98" s="166">
        <f t="shared" si="46"/>
        <v>0</v>
      </c>
      <c r="T98" s="166">
        <f t="shared" si="46"/>
        <v>0</v>
      </c>
      <c r="U98" s="166">
        <f t="shared" si="46"/>
        <v>0</v>
      </c>
      <c r="V98" s="166">
        <f t="shared" si="46"/>
        <v>0</v>
      </c>
      <c r="W98" s="166">
        <f t="shared" si="46"/>
        <v>0</v>
      </c>
    </row>
    <row r="99" spans="1:23">
      <c r="B99" s="70" t="s">
        <v>161</v>
      </c>
      <c r="C99" s="71"/>
      <c r="D99" s="46">
        <f t="shared" ref="D99:W99" si="47">SUM(D98)</f>
        <v>15</v>
      </c>
      <c r="E99" s="74">
        <f t="shared" si="47"/>
        <v>15.775</v>
      </c>
      <c r="F99" s="74">
        <f t="shared" si="47"/>
        <v>18.875</v>
      </c>
      <c r="G99" s="74">
        <f t="shared" si="47"/>
        <v>21.975000000000001</v>
      </c>
      <c r="H99" s="74">
        <f t="shared" si="47"/>
        <v>25.074999999999999</v>
      </c>
      <c r="I99" s="74">
        <f t="shared" si="47"/>
        <v>22.875</v>
      </c>
      <c r="J99" s="74">
        <f t="shared" si="47"/>
        <v>15.25</v>
      </c>
      <c r="K99" s="74">
        <f t="shared" si="47"/>
        <v>7.625</v>
      </c>
      <c r="L99" s="74">
        <f t="shared" si="47"/>
        <v>0</v>
      </c>
      <c r="M99" s="74">
        <f t="shared" si="47"/>
        <v>0</v>
      </c>
      <c r="N99" s="74">
        <f t="shared" si="47"/>
        <v>0</v>
      </c>
      <c r="O99" s="74">
        <f t="shared" si="47"/>
        <v>0</v>
      </c>
      <c r="P99" s="74">
        <f t="shared" si="47"/>
        <v>0</v>
      </c>
      <c r="Q99" s="74">
        <f t="shared" si="47"/>
        <v>0</v>
      </c>
      <c r="R99" s="74">
        <f t="shared" si="47"/>
        <v>0</v>
      </c>
      <c r="S99" s="74">
        <f t="shared" si="47"/>
        <v>0</v>
      </c>
      <c r="T99" s="74">
        <f t="shared" si="47"/>
        <v>0</v>
      </c>
      <c r="U99" s="74">
        <f t="shared" si="47"/>
        <v>0</v>
      </c>
      <c r="V99" s="74">
        <f t="shared" si="47"/>
        <v>0</v>
      </c>
      <c r="W99" s="74">
        <f t="shared" si="47"/>
        <v>0</v>
      </c>
    </row>
    <row r="100" spans="1:23" ht="5.0999999999999996" customHeight="1"/>
    <row r="101" spans="1:23">
      <c r="B101" s="30" t="s">
        <v>162</v>
      </c>
      <c r="C101" s="31"/>
      <c r="D101" s="37">
        <f>SUM($D$119:D119,$D$124:D124)</f>
        <v>5.6005199999999995</v>
      </c>
      <c r="E101" s="37">
        <f>SUM($D$119:E119,$D$124:E124)</f>
        <v>11.143978749999995</v>
      </c>
      <c r="F101" s="37">
        <f>SUM($D$119:F119,$D$124:F124)</f>
        <v>11.143978749999995</v>
      </c>
      <c r="G101" s="37">
        <f>SUM($D$119:G119,$D$124:G124)</f>
        <v>11.143978749999995</v>
      </c>
      <c r="H101" s="37">
        <f>SUM($D$119:H119,$D$124:H124)</f>
        <v>11.143978749999995</v>
      </c>
      <c r="I101" s="37">
        <f>SUM($D$119:I119,$D$124:I124)</f>
        <v>11.143978749999995</v>
      </c>
      <c r="J101" s="37">
        <f>SUM($D$119:J119,$D$124:J124)</f>
        <v>11.143978749999995</v>
      </c>
      <c r="K101" s="37">
        <f>SUM($D$119:K119,$D$124:K124)</f>
        <v>11.143978749999995</v>
      </c>
      <c r="L101" s="37">
        <f>SUM($D$119:L119,$D$124:L124)</f>
        <v>11.143978749999995</v>
      </c>
      <c r="M101" s="37">
        <f>SUM($D$119:M119,$D$124:M124)</f>
        <v>11.143978749999995</v>
      </c>
      <c r="N101" s="37">
        <f>SUM($D$119:N119,$D$124:N124)</f>
        <v>11.143978749999995</v>
      </c>
      <c r="O101" s="37">
        <f>SUM($D$119:O119,$D$124:O124)</f>
        <v>11.143978749999995</v>
      </c>
      <c r="P101" s="37">
        <f>SUM($D$119:P119,$D$124:P124)</f>
        <v>11.143978749999995</v>
      </c>
      <c r="Q101" s="37">
        <f>SUM($D$119:Q119,$D$124:Q124)</f>
        <v>11.143978749999995</v>
      </c>
      <c r="R101" s="37">
        <f>SUM($D$119:R119,$D$124:R124)</f>
        <v>11.143978749999995</v>
      </c>
      <c r="S101" s="37">
        <f>SUM($D$119:S119,$D$124:S124)</f>
        <v>11.143978749999995</v>
      </c>
      <c r="T101" s="37">
        <f>SUM($D$119:T119,$D$124:T124)</f>
        <v>11.143978749999995</v>
      </c>
      <c r="U101" s="37">
        <f>SUM($D$119:U119,$D$124:U124)</f>
        <v>11.143978749999995</v>
      </c>
      <c r="V101" s="37">
        <f>SUM($D$119:V119,$D$124:V124)</f>
        <v>11.143978749999995</v>
      </c>
      <c r="W101" s="37">
        <f>SUM($D$119:W119,$D$124:W124)</f>
        <v>11.143978749999995</v>
      </c>
    </row>
    <row r="102" spans="1:23">
      <c r="B102" s="30" t="s">
        <v>163</v>
      </c>
      <c r="C102" s="31"/>
      <c r="D102" s="37">
        <f>D69</f>
        <v>2.9382799999999998</v>
      </c>
      <c r="E102" s="37">
        <f t="shared" ref="E102:W102" si="48">E69+D102</f>
        <v>21.369021250000003</v>
      </c>
      <c r="F102" s="59">
        <f t="shared" si="48"/>
        <v>91.523560416666669</v>
      </c>
      <c r="G102" s="59">
        <f t="shared" si="48"/>
        <v>178.46642624999998</v>
      </c>
      <c r="H102" s="59">
        <f t="shared" si="48"/>
        <v>263.71881258333332</v>
      </c>
      <c r="I102" s="59">
        <f t="shared" si="48"/>
        <v>349.21481888333335</v>
      </c>
      <c r="J102" s="59">
        <f t="shared" si="48"/>
        <v>432.53538718833335</v>
      </c>
      <c r="K102" s="59">
        <f t="shared" si="48"/>
        <v>515.89718669883337</v>
      </c>
      <c r="L102" s="59">
        <f t="shared" si="48"/>
        <v>599.28701928538339</v>
      </c>
      <c r="M102" s="59">
        <f t="shared" si="48"/>
        <v>682.69036700558843</v>
      </c>
      <c r="N102" s="59">
        <f t="shared" si="48"/>
        <v>765.47197887281391</v>
      </c>
      <c r="O102" s="59">
        <f t="shared" si="48"/>
        <v>847.52768192676194</v>
      </c>
      <c r="P102" s="59">
        <f t="shared" si="48"/>
        <v>928.83815278610484</v>
      </c>
      <c r="Q102" s="59">
        <f t="shared" si="48"/>
        <v>1009.382135731382</v>
      </c>
      <c r="R102" s="59">
        <f t="shared" si="48"/>
        <v>1089.1362494711868</v>
      </c>
      <c r="S102" s="59">
        <f t="shared" si="48"/>
        <v>1168.6074495849721</v>
      </c>
      <c r="T102" s="59">
        <f t="shared" si="48"/>
        <v>1247.767444710136</v>
      </c>
      <c r="U102" s="59">
        <f t="shared" si="48"/>
        <v>1327.3921976811496</v>
      </c>
      <c r="V102" s="59">
        <f t="shared" si="48"/>
        <v>1407.4474759492646</v>
      </c>
      <c r="W102" s="59">
        <f t="shared" si="48"/>
        <v>1487.8956237108578</v>
      </c>
    </row>
    <row r="103" spans="1:23">
      <c r="B103" s="70" t="s">
        <v>164</v>
      </c>
      <c r="C103" s="71"/>
      <c r="D103" s="46">
        <f t="shared" ref="D103:W103" si="49">SUM(D101:D102)</f>
        <v>8.5387999999999984</v>
      </c>
      <c r="E103" s="46">
        <f>SUM(E101:E102)</f>
        <v>32.512999999999998</v>
      </c>
      <c r="F103" s="74">
        <f t="shared" si="49"/>
        <v>102.66753916666667</v>
      </c>
      <c r="G103" s="74">
        <f t="shared" si="49"/>
        <v>189.61040499999999</v>
      </c>
      <c r="H103" s="74">
        <f t="shared" si="49"/>
        <v>274.86279133333329</v>
      </c>
      <c r="I103" s="74">
        <f t="shared" si="49"/>
        <v>360.35879763333332</v>
      </c>
      <c r="J103" s="74">
        <f t="shared" si="49"/>
        <v>443.67936593833332</v>
      </c>
      <c r="K103" s="74">
        <f t="shared" si="49"/>
        <v>527.04116544883334</v>
      </c>
      <c r="L103" s="74">
        <f t="shared" si="49"/>
        <v>610.43099803538337</v>
      </c>
      <c r="M103" s="74">
        <f t="shared" si="49"/>
        <v>693.8343457555884</v>
      </c>
      <c r="N103" s="74">
        <f t="shared" si="49"/>
        <v>776.61595762281388</v>
      </c>
      <c r="O103" s="74">
        <f t="shared" si="49"/>
        <v>858.67166067676192</v>
      </c>
      <c r="P103" s="74">
        <f t="shared" si="49"/>
        <v>939.98213153610482</v>
      </c>
      <c r="Q103" s="74">
        <f t="shared" si="49"/>
        <v>1020.526114481382</v>
      </c>
      <c r="R103" s="74">
        <f t="shared" si="49"/>
        <v>1100.2802282211869</v>
      </c>
      <c r="S103" s="74">
        <f t="shared" si="49"/>
        <v>1179.7514283349722</v>
      </c>
      <c r="T103" s="74">
        <f t="shared" si="49"/>
        <v>1258.9114234601361</v>
      </c>
      <c r="U103" s="74">
        <f t="shared" si="49"/>
        <v>1338.5361764311497</v>
      </c>
      <c r="V103" s="74">
        <f t="shared" si="49"/>
        <v>1418.5914546992647</v>
      </c>
      <c r="W103" s="74">
        <f t="shared" si="49"/>
        <v>1499.0396024608579</v>
      </c>
    </row>
    <row r="104" spans="1:23" ht="5.0999999999999996" customHeight="1"/>
    <row r="105" spans="1:23" ht="15" thickBot="1">
      <c r="B105" s="66" t="s">
        <v>165</v>
      </c>
      <c r="C105" s="66"/>
      <c r="D105" s="67">
        <f t="shared" ref="D105:W105" si="50">SUM(D103,D99,D96)</f>
        <v>23.670999999999999</v>
      </c>
      <c r="E105" s="67">
        <f>SUM(E103,E99,E96)</f>
        <v>50.372499999999995</v>
      </c>
      <c r="F105" s="67">
        <f t="shared" si="50"/>
        <v>125.85673916666667</v>
      </c>
      <c r="G105" s="67">
        <f t="shared" si="50"/>
        <v>216.97452499999997</v>
      </c>
      <c r="H105" s="67">
        <f t="shared" si="50"/>
        <v>305.32957333333326</v>
      </c>
      <c r="I105" s="67">
        <f t="shared" si="50"/>
        <v>396.25350783333334</v>
      </c>
      <c r="J105" s="67">
        <f t="shared" si="50"/>
        <v>471.95229715833329</v>
      </c>
      <c r="K105" s="67">
        <f t="shared" si="50"/>
        <v>547.69263979083337</v>
      </c>
      <c r="L105" s="67">
        <f t="shared" si="50"/>
        <v>623.46136981158338</v>
      </c>
      <c r="M105" s="67">
        <f t="shared" si="50"/>
        <v>699.24400470940839</v>
      </c>
      <c r="N105" s="67">
        <f t="shared" si="50"/>
        <v>782.03033247201586</v>
      </c>
      <c r="O105" s="67">
        <f t="shared" si="50"/>
        <v>864.09122301088416</v>
      </c>
      <c r="P105" s="67">
        <f t="shared" si="50"/>
        <v>945.40740010363925</v>
      </c>
      <c r="Q105" s="67">
        <f t="shared" si="50"/>
        <v>1025.95765990567</v>
      </c>
      <c r="R105" s="67">
        <f t="shared" si="50"/>
        <v>1105.7186781879036</v>
      </c>
      <c r="S105" s="67">
        <f t="shared" si="50"/>
        <v>1185.1974732983604</v>
      </c>
      <c r="T105" s="67">
        <f t="shared" si="50"/>
        <v>1264.3658229198634</v>
      </c>
      <c r="U105" s="67">
        <f t="shared" si="50"/>
        <v>1343.9997658368495</v>
      </c>
      <c r="V105" s="67">
        <f t="shared" si="50"/>
        <v>1424.0651530455345</v>
      </c>
      <c r="W105" s="67">
        <f t="shared" si="50"/>
        <v>1504.5244206417547</v>
      </c>
    </row>
    <row r="106" spans="1:23" s="75" customFormat="1" ht="15" thickTop="1">
      <c r="B106" s="75" t="s">
        <v>166</v>
      </c>
      <c r="D106" s="174">
        <f t="shared" ref="D106:W106" si="51">ROUND(D90-D105,3)</f>
        <v>0</v>
      </c>
      <c r="E106" s="174">
        <f t="shared" si="51"/>
        <v>0</v>
      </c>
      <c r="F106" s="174">
        <f t="shared" si="51"/>
        <v>0</v>
      </c>
      <c r="G106" s="174">
        <f t="shared" si="51"/>
        <v>0</v>
      </c>
      <c r="H106" s="174">
        <f t="shared" si="51"/>
        <v>0</v>
      </c>
      <c r="I106" s="174">
        <f t="shared" si="51"/>
        <v>0</v>
      </c>
      <c r="J106" s="174">
        <f t="shared" si="51"/>
        <v>0</v>
      </c>
      <c r="K106" s="174">
        <f t="shared" si="51"/>
        <v>0</v>
      </c>
      <c r="L106" s="174">
        <f t="shared" si="51"/>
        <v>0</v>
      </c>
      <c r="M106" s="174">
        <f t="shared" si="51"/>
        <v>0</v>
      </c>
      <c r="N106" s="174">
        <f t="shared" si="51"/>
        <v>0</v>
      </c>
      <c r="O106" s="174">
        <f t="shared" si="51"/>
        <v>0</v>
      </c>
      <c r="P106" s="174">
        <f t="shared" si="51"/>
        <v>0</v>
      </c>
      <c r="Q106" s="174">
        <f t="shared" si="51"/>
        <v>0</v>
      </c>
      <c r="R106" s="174">
        <f t="shared" si="51"/>
        <v>0</v>
      </c>
      <c r="S106" s="174">
        <f t="shared" si="51"/>
        <v>0</v>
      </c>
      <c r="T106" s="174">
        <f t="shared" si="51"/>
        <v>0</v>
      </c>
      <c r="U106" s="174">
        <f t="shared" si="51"/>
        <v>0</v>
      </c>
      <c r="V106" s="174">
        <f t="shared" si="51"/>
        <v>0</v>
      </c>
      <c r="W106" s="174">
        <f t="shared" si="51"/>
        <v>0</v>
      </c>
    </row>
    <row r="107" spans="1:23">
      <c r="B107" s="49"/>
      <c r="C107" s="49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</row>
    <row r="108" spans="1:23" s="20" customFormat="1" ht="15" customHeight="1" collapsed="1">
      <c r="A108" s="11" t="s">
        <v>82</v>
      </c>
      <c r="B108" s="19" t="s">
        <v>167</v>
      </c>
      <c r="C108" s="19"/>
      <c r="D108" s="13">
        <v>1</v>
      </c>
      <c r="E108" s="13">
        <f>D108+1</f>
        <v>2</v>
      </c>
      <c r="F108" s="13">
        <f t="shared" ref="F108" si="52">E108+1</f>
        <v>3</v>
      </c>
      <c r="G108" s="216"/>
      <c r="H108" s="216"/>
      <c r="I108" s="216"/>
      <c r="J108" s="216"/>
      <c r="K108" s="216"/>
      <c r="L108" s="216"/>
      <c r="M108" s="216"/>
      <c r="N108" s="216"/>
      <c r="O108" s="216"/>
      <c r="P108" s="216"/>
      <c r="Q108" s="216"/>
      <c r="R108" s="216"/>
      <c r="S108" s="216"/>
      <c r="T108" s="216"/>
      <c r="U108" s="216"/>
      <c r="V108" s="216"/>
      <c r="W108" s="216"/>
    </row>
    <row r="109" spans="1:23">
      <c r="B109" s="40" t="s">
        <v>144</v>
      </c>
      <c r="C109" s="41"/>
      <c r="D109" s="74">
        <f t="shared" ref="D109:W109" si="53">D69</f>
        <v>2.9382799999999998</v>
      </c>
      <c r="E109" s="74">
        <f t="shared" si="53"/>
        <v>18.430741250000004</v>
      </c>
      <c r="F109" s="74">
        <f t="shared" si="53"/>
        <v>70.154539166666666</v>
      </c>
      <c r="G109" s="74">
        <f t="shared" si="53"/>
        <v>86.942865833333329</v>
      </c>
      <c r="H109" s="74">
        <f t="shared" si="53"/>
        <v>85.252386333333334</v>
      </c>
      <c r="I109" s="74">
        <f t="shared" si="53"/>
        <v>85.496006300000033</v>
      </c>
      <c r="J109" s="74">
        <f t="shared" si="53"/>
        <v>83.320568304999995</v>
      </c>
      <c r="K109" s="74">
        <f t="shared" si="53"/>
        <v>83.361799510500006</v>
      </c>
      <c r="L109" s="74">
        <f t="shared" si="53"/>
        <v>83.389832586550028</v>
      </c>
      <c r="M109" s="74">
        <f t="shared" si="53"/>
        <v>83.403347720205019</v>
      </c>
      <c r="N109" s="74">
        <f t="shared" si="53"/>
        <v>82.781611867225521</v>
      </c>
      <c r="O109" s="74">
        <f t="shared" si="53"/>
        <v>82.055703053948037</v>
      </c>
      <c r="P109" s="74">
        <f t="shared" si="53"/>
        <v>81.310470859342871</v>
      </c>
      <c r="Q109" s="74">
        <f t="shared" si="53"/>
        <v>80.543982945277151</v>
      </c>
      <c r="R109" s="74">
        <f t="shared" si="53"/>
        <v>79.754113739804851</v>
      </c>
      <c r="S109" s="74">
        <f t="shared" si="53"/>
        <v>79.471200113785343</v>
      </c>
      <c r="T109" s="74">
        <f t="shared" si="53"/>
        <v>79.159995125163874</v>
      </c>
      <c r="U109" s="74">
        <f t="shared" si="53"/>
        <v>79.624752971013606</v>
      </c>
      <c r="V109" s="74">
        <f t="shared" si="53"/>
        <v>80.055278268114961</v>
      </c>
      <c r="W109" s="74">
        <f t="shared" si="53"/>
        <v>80.448147761593091</v>
      </c>
    </row>
    <row r="110" spans="1:23">
      <c r="B110" s="30" t="s">
        <v>168</v>
      </c>
      <c r="C110" s="21"/>
      <c r="D110" s="37">
        <f t="shared" ref="D110:W110" si="54">-D35</f>
        <v>0.65</v>
      </c>
      <c r="E110" s="37">
        <f t="shared" si="54"/>
        <v>0.65</v>
      </c>
      <c r="F110" s="37">
        <f t="shared" si="54"/>
        <v>1.7333333333333334</v>
      </c>
      <c r="G110" s="37">
        <f t="shared" si="54"/>
        <v>2.8166666666666664</v>
      </c>
      <c r="H110" s="37">
        <f t="shared" si="54"/>
        <v>4.7666666666666675</v>
      </c>
      <c r="I110" s="37">
        <f t="shared" si="54"/>
        <v>5.1999999999999993</v>
      </c>
      <c r="J110" s="37">
        <f t="shared" si="54"/>
        <v>5.1999999999999993</v>
      </c>
      <c r="K110" s="37">
        <f t="shared" si="54"/>
        <v>5.1999999999999993</v>
      </c>
      <c r="L110" s="37">
        <f t="shared" si="54"/>
        <v>5.1999999999999993</v>
      </c>
      <c r="M110" s="37">
        <f t="shared" si="54"/>
        <v>5.1999999999999993</v>
      </c>
      <c r="N110" s="37">
        <f t="shared" si="54"/>
        <v>5.915</v>
      </c>
      <c r="O110" s="37">
        <f t="shared" si="54"/>
        <v>6.629999999999999</v>
      </c>
      <c r="P110" s="37">
        <f t="shared" si="54"/>
        <v>7.3449999999999998</v>
      </c>
      <c r="Q110" s="37">
        <f t="shared" si="54"/>
        <v>8.0599999999999987</v>
      </c>
      <c r="R110" s="37">
        <f t="shared" si="54"/>
        <v>8.7749999999999986</v>
      </c>
      <c r="S110" s="37">
        <f t="shared" si="54"/>
        <v>8.7749999999999986</v>
      </c>
      <c r="T110" s="37">
        <f t="shared" si="54"/>
        <v>8.7749999999999986</v>
      </c>
      <c r="U110" s="37">
        <f t="shared" si="54"/>
        <v>7.6916666666666673</v>
      </c>
      <c r="V110" s="37">
        <f t="shared" si="54"/>
        <v>6.6083333333333334</v>
      </c>
      <c r="W110" s="37">
        <f t="shared" si="54"/>
        <v>5.5250000000000004</v>
      </c>
    </row>
    <row r="111" spans="1:23">
      <c r="B111" s="30" t="s">
        <v>169</v>
      </c>
      <c r="C111" s="21"/>
      <c r="D111" s="37">
        <f t="shared" ref="D111:W111" si="55">-(SUM(D76,D75,C93,C94,D77)-SUM(C76,C75,D93,D94,C77))</f>
        <v>-1.1888000000000001</v>
      </c>
      <c r="E111" s="37">
        <f t="shared" si="55"/>
        <v>-20.899199999999997</v>
      </c>
      <c r="F111" s="37">
        <f t="shared" si="55"/>
        <v>-28.168800000000005</v>
      </c>
      <c r="G111" s="37">
        <f t="shared" si="55"/>
        <v>-12.549679999999995</v>
      </c>
      <c r="H111" s="37">
        <f t="shared" si="55"/>
        <v>-1.0647999999989111E-2</v>
      </c>
      <c r="I111" s="37">
        <f t="shared" si="55"/>
        <v>-1.171280000001218E-2</v>
      </c>
      <c r="J111" s="37">
        <f t="shared" si="55"/>
        <v>-1.2884079999992082E-2</v>
      </c>
      <c r="K111" s="37">
        <f t="shared" si="55"/>
        <v>-1.4172487999999817E-2</v>
      </c>
      <c r="L111" s="37">
        <f t="shared" si="55"/>
        <v>-1.5589736799981324E-2</v>
      </c>
      <c r="M111" s="37">
        <f t="shared" si="55"/>
        <v>-1.7148710480000773E-2</v>
      </c>
      <c r="N111" s="37">
        <f t="shared" si="55"/>
        <v>-1.8863581528009377E-2</v>
      </c>
      <c r="O111" s="37">
        <f t="shared" si="55"/>
        <v>-2.0749939680825946E-2</v>
      </c>
      <c r="P111" s="37">
        <f t="shared" si="55"/>
        <v>-2.2824933648848855E-2</v>
      </c>
      <c r="Q111" s="37">
        <f t="shared" si="55"/>
        <v>-2.5107427013779215E-2</v>
      </c>
      <c r="R111" s="37">
        <f t="shared" si="55"/>
        <v>-2.7618169715140084E-2</v>
      </c>
      <c r="S111" s="37">
        <f t="shared" si="55"/>
        <v>-3.0379986686654092E-2</v>
      </c>
      <c r="T111" s="37">
        <f t="shared" si="55"/>
        <v>-3.3417985355342239E-2</v>
      </c>
      <c r="U111" s="37">
        <f t="shared" si="55"/>
        <v>-3.6759783890857989E-2</v>
      </c>
      <c r="V111" s="37">
        <f t="shared" si="55"/>
        <v>-4.0435762279926735E-2</v>
      </c>
      <c r="W111" s="37">
        <f t="shared" si="55"/>
        <v>-4.4479338507940724E-2</v>
      </c>
    </row>
    <row r="112" spans="1:23">
      <c r="B112" s="45" t="s">
        <v>170</v>
      </c>
      <c r="C112" s="45"/>
      <c r="D112" s="46">
        <f t="shared" ref="D112:W112" si="56">SUM(D109:D111)</f>
        <v>2.3994799999999996</v>
      </c>
      <c r="E112" s="46">
        <f>SUM(E109:E111)</f>
        <v>-1.8184587499999942</v>
      </c>
      <c r="F112" s="46">
        <f t="shared" si="56"/>
        <v>43.719072499999996</v>
      </c>
      <c r="G112" s="46">
        <f t="shared" si="56"/>
        <v>77.209852499999997</v>
      </c>
      <c r="H112" s="46">
        <f t="shared" si="56"/>
        <v>90.00840500000001</v>
      </c>
      <c r="I112" s="46">
        <f t="shared" si="56"/>
        <v>90.684293500000024</v>
      </c>
      <c r="J112" s="46">
        <f t="shared" si="56"/>
        <v>88.507684225000006</v>
      </c>
      <c r="K112" s="46">
        <f t="shared" si="56"/>
        <v>88.547627022500009</v>
      </c>
      <c r="L112" s="46">
        <f t="shared" si="56"/>
        <v>88.57424284975005</v>
      </c>
      <c r="M112" s="46">
        <f t="shared" si="56"/>
        <v>88.586199009725021</v>
      </c>
      <c r="N112" s="46">
        <f t="shared" si="56"/>
        <v>88.677748285697518</v>
      </c>
      <c r="O112" s="46">
        <f t="shared" si="56"/>
        <v>88.664953114267206</v>
      </c>
      <c r="P112" s="46">
        <f t="shared" si="56"/>
        <v>88.632645925694021</v>
      </c>
      <c r="Q112" s="46">
        <f t="shared" si="56"/>
        <v>88.578875518263374</v>
      </c>
      <c r="R112" s="46">
        <f t="shared" si="56"/>
        <v>88.501495570089702</v>
      </c>
      <c r="S112" s="46">
        <f t="shared" si="56"/>
        <v>88.215820127098681</v>
      </c>
      <c r="T112" s="46">
        <f t="shared" si="56"/>
        <v>87.901577139808538</v>
      </c>
      <c r="U112" s="46">
        <f t="shared" si="56"/>
        <v>87.279659853789411</v>
      </c>
      <c r="V112" s="46">
        <f t="shared" si="56"/>
        <v>86.623175839168368</v>
      </c>
      <c r="W112" s="46">
        <f t="shared" si="56"/>
        <v>85.928668423085156</v>
      </c>
    </row>
    <row r="113" spans="2:23" s="73" customFormat="1">
      <c r="B113" s="76" t="s">
        <v>171</v>
      </c>
      <c r="C113" s="76"/>
      <c r="D113" s="77">
        <f t="shared" ref="D113:W113" si="57">D112-(D61*(1-D66))</f>
        <v>-1.3255200000000005</v>
      </c>
      <c r="E113" s="78">
        <f t="shared" si="57"/>
        <v>-2.1071462499999942</v>
      </c>
      <c r="F113" s="78">
        <f t="shared" si="57"/>
        <v>42.564322499999996</v>
      </c>
      <c r="G113" s="78">
        <f t="shared" si="57"/>
        <v>76.055102500000004</v>
      </c>
      <c r="H113" s="78">
        <f t="shared" si="57"/>
        <v>88.853655000000003</v>
      </c>
      <c r="I113" s="78">
        <f t="shared" si="57"/>
        <v>88.663481000000019</v>
      </c>
      <c r="J113" s="78">
        <f t="shared" si="57"/>
        <v>88.507684225000006</v>
      </c>
      <c r="K113" s="78">
        <f t="shared" si="57"/>
        <v>88.547627022500009</v>
      </c>
      <c r="L113" s="78">
        <f t="shared" si="57"/>
        <v>88.57424284975005</v>
      </c>
      <c r="M113" s="78">
        <f t="shared" si="57"/>
        <v>88.586199009725021</v>
      </c>
      <c r="N113" s="78">
        <f t="shared" si="57"/>
        <v>88.677748285697518</v>
      </c>
      <c r="O113" s="78">
        <f t="shared" si="57"/>
        <v>88.664953114267206</v>
      </c>
      <c r="P113" s="78">
        <f t="shared" si="57"/>
        <v>88.632645925694021</v>
      </c>
      <c r="Q113" s="78">
        <f t="shared" si="57"/>
        <v>88.578875518263374</v>
      </c>
      <c r="R113" s="78">
        <f t="shared" si="57"/>
        <v>88.501495570089702</v>
      </c>
      <c r="S113" s="78">
        <f t="shared" si="57"/>
        <v>88.215820127098681</v>
      </c>
      <c r="T113" s="78">
        <f t="shared" si="57"/>
        <v>87.901577139808538</v>
      </c>
      <c r="U113" s="78">
        <f t="shared" si="57"/>
        <v>87.279659853789411</v>
      </c>
      <c r="V113" s="78">
        <f t="shared" si="57"/>
        <v>86.623175839168368</v>
      </c>
      <c r="W113" s="78">
        <f t="shared" si="57"/>
        <v>85.928668423085156</v>
      </c>
    </row>
    <row r="114" spans="2:23" ht="5.0999999999999996" customHeight="1"/>
    <row r="115" spans="2:23">
      <c r="B115" s="30" t="s">
        <v>172</v>
      </c>
      <c r="C115" s="21"/>
      <c r="D115" s="44">
        <f>-'CapEx &amp; Depr Schedule'!G14</f>
        <v>-18</v>
      </c>
      <c r="E115" s="44">
        <f>-'CapEx &amp; Depr Schedule'!H14</f>
        <v>-8</v>
      </c>
      <c r="F115" s="44">
        <f>-'CapEx &amp; Depr Schedule'!I14</f>
        <v>-33</v>
      </c>
      <c r="G115" s="44">
        <f>-'CapEx &amp; Depr Schedule'!J14</f>
        <v>-33</v>
      </c>
      <c r="H115" s="44">
        <f>-'CapEx &amp; Depr Schedule'!K14</f>
        <v>-33</v>
      </c>
      <c r="I115" s="44">
        <f>-'CapEx &amp; Depr Schedule'!L14</f>
        <v>-25</v>
      </c>
      <c r="J115" s="44">
        <f>-'CapEx &amp; Depr Schedule'!M14</f>
        <v>0</v>
      </c>
      <c r="K115" s="44">
        <f>-'CapEx &amp; Depr Schedule'!N14</f>
        <v>0</v>
      </c>
      <c r="L115" s="44">
        <f>-'CapEx &amp; Depr Schedule'!O14</f>
        <v>0</v>
      </c>
      <c r="M115" s="44">
        <f>-'CapEx &amp; Depr Schedule'!P14</f>
        <v>0</v>
      </c>
      <c r="N115" s="44">
        <f>-'CapEx &amp; Depr Schedule'!Q14</f>
        <v>-5.5</v>
      </c>
      <c r="O115" s="44">
        <f>-'CapEx &amp; Depr Schedule'!R14</f>
        <v>-5.5</v>
      </c>
      <c r="P115" s="44">
        <f>-'CapEx &amp; Depr Schedule'!S14</f>
        <v>-5.5</v>
      </c>
      <c r="Q115" s="44">
        <f>-'CapEx &amp; Depr Schedule'!T14</f>
        <v>-5.5</v>
      </c>
      <c r="R115" s="44">
        <f>-'CapEx &amp; Depr Schedule'!U14</f>
        <v>-5.5</v>
      </c>
      <c r="S115" s="44">
        <f>-'CapEx &amp; Depr Schedule'!V14</f>
        <v>-5.5</v>
      </c>
      <c r="T115" s="44">
        <f>-'CapEx &amp; Depr Schedule'!W14</f>
        <v>-5.5</v>
      </c>
      <c r="U115" s="44">
        <f>-'CapEx &amp; Depr Schedule'!X14</f>
        <v>-5.5</v>
      </c>
      <c r="V115" s="44">
        <f>-'CapEx &amp; Depr Schedule'!Y14</f>
        <v>-5.5</v>
      </c>
      <c r="W115" s="44">
        <f>-'CapEx &amp; Depr Schedule'!Z14</f>
        <v>-5.5</v>
      </c>
    </row>
    <row r="116" spans="2:23">
      <c r="B116" s="30" t="s">
        <v>173</v>
      </c>
      <c r="C116" s="21"/>
      <c r="D116" s="44">
        <f>'CapEx &amp; Depr Schedule'!G26</f>
        <v>0</v>
      </c>
      <c r="E116" s="224">
        <f>'CapEx &amp; Depr Schedule'!H26</f>
        <v>3.5</v>
      </c>
      <c r="F116" s="224">
        <f>'CapEx &amp; Depr Schedule'!I26</f>
        <v>0</v>
      </c>
      <c r="G116" s="224">
        <f>'CapEx &amp; Depr Schedule'!J26</f>
        <v>8.75</v>
      </c>
      <c r="H116" s="224">
        <f>'CapEx &amp; Depr Schedule'!K26</f>
        <v>8.75</v>
      </c>
      <c r="I116" s="224">
        <f>'CapEx &amp; Depr Schedule'!L26</f>
        <v>22.75</v>
      </c>
      <c r="J116" s="224">
        <f>'CapEx &amp; Depr Schedule'!M26</f>
        <v>8.75</v>
      </c>
      <c r="K116" s="224">
        <f>'CapEx &amp; Depr Schedule'!N26</f>
        <v>0</v>
      </c>
      <c r="L116" s="224">
        <f>'CapEx &amp; Depr Schedule'!O26</f>
        <v>0</v>
      </c>
      <c r="M116" s="224">
        <f>'CapEx &amp; Depr Schedule'!P26</f>
        <v>0</v>
      </c>
      <c r="N116" s="224">
        <f>'CapEx &amp; Depr Schedule'!Q26</f>
        <v>0</v>
      </c>
      <c r="O116" s="224">
        <f>'CapEx &amp; Depr Schedule'!R26</f>
        <v>1.925</v>
      </c>
      <c r="P116" s="224">
        <f>'CapEx &amp; Depr Schedule'!S26</f>
        <v>1.925</v>
      </c>
      <c r="Q116" s="224">
        <f>'CapEx &amp; Depr Schedule'!T26</f>
        <v>1.925</v>
      </c>
      <c r="R116" s="224">
        <f>'CapEx &amp; Depr Schedule'!U26</f>
        <v>1.925</v>
      </c>
      <c r="S116" s="224">
        <f>'CapEx &amp; Depr Schedule'!V26</f>
        <v>1.925</v>
      </c>
      <c r="T116" s="224">
        <f>'CapEx &amp; Depr Schedule'!W26</f>
        <v>1.925</v>
      </c>
      <c r="U116" s="224">
        <f>'CapEx &amp; Depr Schedule'!X26</f>
        <v>1.925</v>
      </c>
      <c r="V116" s="224">
        <f>'CapEx &amp; Depr Schedule'!Y26</f>
        <v>1.925</v>
      </c>
      <c r="W116" s="224">
        <f>'CapEx &amp; Depr Schedule'!Z26</f>
        <v>1.925</v>
      </c>
    </row>
    <row r="117" spans="2:23">
      <c r="B117" s="45" t="s">
        <v>174</v>
      </c>
      <c r="C117" s="45"/>
      <c r="D117" s="225">
        <f t="shared" ref="D117:W117" si="58">SUM(D115:D116)</f>
        <v>-18</v>
      </c>
      <c r="E117" s="226">
        <f t="shared" si="58"/>
        <v>-4.5</v>
      </c>
      <c r="F117" s="226">
        <f t="shared" si="58"/>
        <v>-33</v>
      </c>
      <c r="G117" s="226">
        <f t="shared" si="58"/>
        <v>-24.25</v>
      </c>
      <c r="H117" s="226">
        <f t="shared" si="58"/>
        <v>-24.25</v>
      </c>
      <c r="I117" s="226">
        <f t="shared" si="58"/>
        <v>-2.25</v>
      </c>
      <c r="J117" s="226">
        <f t="shared" si="58"/>
        <v>8.75</v>
      </c>
      <c r="K117" s="226">
        <f t="shared" si="58"/>
        <v>0</v>
      </c>
      <c r="L117" s="226">
        <f t="shared" si="58"/>
        <v>0</v>
      </c>
      <c r="M117" s="226">
        <f t="shared" si="58"/>
        <v>0</v>
      </c>
      <c r="N117" s="226">
        <f t="shared" si="58"/>
        <v>-5.5</v>
      </c>
      <c r="O117" s="226">
        <f t="shared" si="58"/>
        <v>-3.5750000000000002</v>
      </c>
      <c r="P117" s="226">
        <f t="shared" si="58"/>
        <v>-3.5750000000000002</v>
      </c>
      <c r="Q117" s="226">
        <f t="shared" si="58"/>
        <v>-3.5750000000000002</v>
      </c>
      <c r="R117" s="226">
        <f t="shared" si="58"/>
        <v>-3.5750000000000002</v>
      </c>
      <c r="S117" s="226">
        <f t="shared" si="58"/>
        <v>-3.5750000000000002</v>
      </c>
      <c r="T117" s="226">
        <f t="shared" si="58"/>
        <v>-3.5750000000000002</v>
      </c>
      <c r="U117" s="226">
        <f t="shared" si="58"/>
        <v>-3.5750000000000002</v>
      </c>
      <c r="V117" s="226">
        <f t="shared" si="58"/>
        <v>-3.5750000000000002</v>
      </c>
      <c r="W117" s="226">
        <f t="shared" si="58"/>
        <v>-3.5750000000000002</v>
      </c>
    </row>
    <row r="118" spans="2:23" ht="5.0999999999999996" customHeight="1">
      <c r="B118" s="79"/>
      <c r="C118" s="79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</row>
    <row r="119" spans="2:23">
      <c r="B119" s="30" t="s">
        <v>175</v>
      </c>
      <c r="C119" s="21"/>
      <c r="D119" s="175">
        <f>Control!D65</f>
        <v>5.6005199999999995</v>
      </c>
      <c r="E119" s="175">
        <f>Control!E65</f>
        <v>5.5434587499999948</v>
      </c>
      <c r="F119" s="44">
        <f>Control!F65</f>
        <v>0</v>
      </c>
      <c r="G119" s="44">
        <f>Control!G65</f>
        <v>0</v>
      </c>
      <c r="H119" s="44">
        <f>Control!H65</f>
        <v>0</v>
      </c>
      <c r="I119" s="44">
        <f>Control!I65</f>
        <v>0</v>
      </c>
      <c r="J119" s="44">
        <f>Control!J65</f>
        <v>0</v>
      </c>
      <c r="K119" s="44">
        <f>Control!K65</f>
        <v>0</v>
      </c>
      <c r="L119" s="44">
        <f>Control!L65</f>
        <v>0</v>
      </c>
      <c r="M119" s="44">
        <f>Control!M65</f>
        <v>0</v>
      </c>
      <c r="N119" s="44">
        <f>Control!N65</f>
        <v>0</v>
      </c>
      <c r="O119" s="44">
        <f>Control!O65</f>
        <v>0</v>
      </c>
      <c r="P119" s="44">
        <f>Control!P65</f>
        <v>0</v>
      </c>
      <c r="Q119" s="44">
        <f>Control!Q65</f>
        <v>0</v>
      </c>
      <c r="R119" s="44">
        <f>Control!R65</f>
        <v>0</v>
      </c>
      <c r="S119" s="44">
        <f>Control!S65</f>
        <v>0</v>
      </c>
      <c r="T119" s="44">
        <f>Control!T65</f>
        <v>0</v>
      </c>
      <c r="U119" s="44">
        <f>Control!U65</f>
        <v>0</v>
      </c>
      <c r="V119" s="44">
        <f>Control!V65</f>
        <v>0</v>
      </c>
      <c r="W119" s="44">
        <f>Control!W65</f>
        <v>0</v>
      </c>
    </row>
    <row r="120" spans="2:23" s="73" customFormat="1" ht="15" customHeight="1">
      <c r="B120" s="72" t="s">
        <v>176</v>
      </c>
      <c r="C120" s="80"/>
      <c r="D120" s="81">
        <f t="shared" ref="D120:W120" si="59">D143</f>
        <v>15</v>
      </c>
      <c r="E120" s="37">
        <f t="shared" si="59"/>
        <v>0</v>
      </c>
      <c r="F120" s="37">
        <f t="shared" si="59"/>
        <v>0</v>
      </c>
      <c r="G120" s="37">
        <f t="shared" si="59"/>
        <v>0</v>
      </c>
      <c r="H120" s="37">
        <f t="shared" si="59"/>
        <v>0</v>
      </c>
      <c r="I120" s="37">
        <f t="shared" si="59"/>
        <v>0</v>
      </c>
      <c r="J120" s="37">
        <f t="shared" si="59"/>
        <v>0</v>
      </c>
      <c r="K120" s="37">
        <f t="shared" si="59"/>
        <v>0</v>
      </c>
      <c r="L120" s="37">
        <f t="shared" si="59"/>
        <v>0</v>
      </c>
      <c r="M120" s="37">
        <f t="shared" si="59"/>
        <v>0</v>
      </c>
      <c r="N120" s="37">
        <f t="shared" si="59"/>
        <v>0</v>
      </c>
      <c r="O120" s="37">
        <f t="shared" si="59"/>
        <v>0</v>
      </c>
      <c r="P120" s="37">
        <f t="shared" si="59"/>
        <v>0</v>
      </c>
      <c r="Q120" s="37">
        <f t="shared" si="59"/>
        <v>0</v>
      </c>
      <c r="R120" s="37">
        <f t="shared" si="59"/>
        <v>0</v>
      </c>
      <c r="S120" s="37">
        <f t="shared" si="59"/>
        <v>0</v>
      </c>
      <c r="T120" s="37">
        <f t="shared" si="59"/>
        <v>0</v>
      </c>
      <c r="U120" s="37">
        <f t="shared" si="59"/>
        <v>0</v>
      </c>
      <c r="V120" s="37">
        <f t="shared" si="59"/>
        <v>0</v>
      </c>
      <c r="W120" s="37">
        <f t="shared" si="59"/>
        <v>0</v>
      </c>
    </row>
    <row r="121" spans="2:23">
      <c r="B121" s="72" t="s">
        <v>177</v>
      </c>
      <c r="C121" s="21"/>
      <c r="D121" s="175">
        <f t="shared" ref="D121:W121" si="60">D149</f>
        <v>0</v>
      </c>
      <c r="E121" s="175">
        <f t="shared" si="60"/>
        <v>0.77500000000000002</v>
      </c>
      <c r="F121" s="175">
        <f t="shared" si="60"/>
        <v>3.1</v>
      </c>
      <c r="G121" s="175">
        <f t="shared" si="60"/>
        <v>3.1</v>
      </c>
      <c r="H121" s="175">
        <f t="shared" si="60"/>
        <v>3.1</v>
      </c>
      <c r="I121" s="175">
        <f t="shared" si="60"/>
        <v>5.4249999999999998</v>
      </c>
      <c r="J121" s="175">
        <f t="shared" si="60"/>
        <v>0</v>
      </c>
      <c r="K121" s="175">
        <f t="shared" si="60"/>
        <v>0</v>
      </c>
      <c r="L121" s="175">
        <f t="shared" si="60"/>
        <v>0</v>
      </c>
      <c r="M121" s="175">
        <f t="shared" si="60"/>
        <v>0</v>
      </c>
      <c r="N121" s="175">
        <f t="shared" si="60"/>
        <v>0</v>
      </c>
      <c r="O121" s="175">
        <f t="shared" si="60"/>
        <v>0</v>
      </c>
      <c r="P121" s="175">
        <f t="shared" si="60"/>
        <v>0</v>
      </c>
      <c r="Q121" s="175">
        <f t="shared" si="60"/>
        <v>0</v>
      </c>
      <c r="R121" s="175">
        <f t="shared" si="60"/>
        <v>0</v>
      </c>
      <c r="S121" s="175">
        <f t="shared" si="60"/>
        <v>0</v>
      </c>
      <c r="T121" s="175">
        <f t="shared" si="60"/>
        <v>0</v>
      </c>
      <c r="U121" s="175">
        <f t="shared" si="60"/>
        <v>0</v>
      </c>
      <c r="V121" s="175">
        <f t="shared" si="60"/>
        <v>0</v>
      </c>
      <c r="W121" s="175">
        <f t="shared" si="60"/>
        <v>0</v>
      </c>
    </row>
    <row r="122" spans="2:23">
      <c r="B122" s="30" t="s">
        <v>178</v>
      </c>
      <c r="C122" s="21"/>
      <c r="D122" s="37">
        <f t="shared" ref="D122:W122" si="61">D144</f>
        <v>0</v>
      </c>
      <c r="E122" s="37">
        <f t="shared" si="61"/>
        <v>0</v>
      </c>
      <c r="F122" s="37">
        <f t="shared" si="61"/>
        <v>0</v>
      </c>
      <c r="G122" s="37">
        <f t="shared" si="61"/>
        <v>0</v>
      </c>
      <c r="H122" s="37">
        <f t="shared" si="61"/>
        <v>0</v>
      </c>
      <c r="I122" s="37">
        <f t="shared" si="61"/>
        <v>0</v>
      </c>
      <c r="J122" s="37">
        <f t="shared" si="61"/>
        <v>-3.75</v>
      </c>
      <c r="K122" s="37">
        <f t="shared" si="61"/>
        <v>-3.75</v>
      </c>
      <c r="L122" s="37">
        <f t="shared" si="61"/>
        <v>-3.75</v>
      </c>
      <c r="M122" s="37">
        <f t="shared" si="61"/>
        <v>-3.75</v>
      </c>
      <c r="N122" s="37">
        <f t="shared" si="61"/>
        <v>0</v>
      </c>
      <c r="O122" s="37">
        <f t="shared" si="61"/>
        <v>0</v>
      </c>
      <c r="P122" s="37">
        <f t="shared" si="61"/>
        <v>0</v>
      </c>
      <c r="Q122" s="37">
        <f t="shared" si="61"/>
        <v>0</v>
      </c>
      <c r="R122" s="37">
        <f t="shared" si="61"/>
        <v>0</v>
      </c>
      <c r="S122" s="37">
        <f t="shared" si="61"/>
        <v>0</v>
      </c>
      <c r="T122" s="37">
        <f t="shared" si="61"/>
        <v>0</v>
      </c>
      <c r="U122" s="37">
        <f t="shared" si="61"/>
        <v>0</v>
      </c>
      <c r="V122" s="37">
        <f t="shared" si="61"/>
        <v>0</v>
      </c>
      <c r="W122" s="37">
        <f t="shared" si="61"/>
        <v>0</v>
      </c>
    </row>
    <row r="123" spans="2:23" s="73" customFormat="1" ht="15" customHeight="1">
      <c r="B123" s="72" t="s">
        <v>179</v>
      </c>
      <c r="C123" s="80"/>
      <c r="D123" s="81">
        <f t="shared" ref="D123:W123" si="62">D150</f>
        <v>0</v>
      </c>
      <c r="E123" s="81">
        <f t="shared" si="62"/>
        <v>0</v>
      </c>
      <c r="F123" s="81">
        <f t="shared" si="62"/>
        <v>0</v>
      </c>
      <c r="G123" s="81">
        <f t="shared" si="62"/>
        <v>0</v>
      </c>
      <c r="H123" s="81">
        <f t="shared" si="62"/>
        <v>0</v>
      </c>
      <c r="I123" s="81">
        <f t="shared" si="62"/>
        <v>0</v>
      </c>
      <c r="J123" s="81">
        <f t="shared" si="62"/>
        <v>-3.875</v>
      </c>
      <c r="K123" s="81">
        <f t="shared" si="62"/>
        <v>-3.875</v>
      </c>
      <c r="L123" s="81">
        <f t="shared" si="62"/>
        <v>-3.875</v>
      </c>
      <c r="M123" s="81">
        <f t="shared" si="62"/>
        <v>-3.875</v>
      </c>
      <c r="N123" s="81">
        <f t="shared" si="62"/>
        <v>0</v>
      </c>
      <c r="O123" s="81">
        <f t="shared" si="62"/>
        <v>0</v>
      </c>
      <c r="P123" s="81">
        <f t="shared" si="62"/>
        <v>0</v>
      </c>
      <c r="Q123" s="81">
        <f t="shared" si="62"/>
        <v>0</v>
      </c>
      <c r="R123" s="81">
        <f t="shared" si="62"/>
        <v>0</v>
      </c>
      <c r="S123" s="81">
        <f t="shared" si="62"/>
        <v>0</v>
      </c>
      <c r="T123" s="81">
        <f t="shared" si="62"/>
        <v>0</v>
      </c>
      <c r="U123" s="81">
        <f t="shared" si="62"/>
        <v>0</v>
      </c>
      <c r="V123" s="81">
        <f t="shared" si="62"/>
        <v>0</v>
      </c>
      <c r="W123" s="81">
        <f t="shared" si="62"/>
        <v>0</v>
      </c>
    </row>
    <row r="124" spans="2:23">
      <c r="B124" s="30" t="s">
        <v>180</v>
      </c>
      <c r="C124" s="21"/>
      <c r="D124" s="37">
        <f t="shared" ref="D124:W124" si="63">MAX(-SUM(D135,D120:D123,-$C133),0)</f>
        <v>0</v>
      </c>
      <c r="E124" s="37">
        <f t="shared" si="63"/>
        <v>0</v>
      </c>
      <c r="F124" s="51">
        <f t="shared" si="63"/>
        <v>0</v>
      </c>
      <c r="G124" s="51">
        <f t="shared" si="63"/>
        <v>0</v>
      </c>
      <c r="H124" s="51">
        <f t="shared" si="63"/>
        <v>0</v>
      </c>
      <c r="I124" s="51">
        <f t="shared" si="63"/>
        <v>0</v>
      </c>
      <c r="J124" s="51">
        <f t="shared" si="63"/>
        <v>0</v>
      </c>
      <c r="K124" s="51">
        <f t="shared" si="63"/>
        <v>0</v>
      </c>
      <c r="L124" s="51">
        <f t="shared" si="63"/>
        <v>0</v>
      </c>
      <c r="M124" s="51">
        <f t="shared" si="63"/>
        <v>0</v>
      </c>
      <c r="N124" s="51">
        <f t="shared" si="63"/>
        <v>0</v>
      </c>
      <c r="O124" s="51">
        <f t="shared" si="63"/>
        <v>0</v>
      </c>
      <c r="P124" s="51">
        <f t="shared" si="63"/>
        <v>0</v>
      </c>
      <c r="Q124" s="51">
        <f t="shared" si="63"/>
        <v>0</v>
      </c>
      <c r="R124" s="51">
        <f t="shared" si="63"/>
        <v>0</v>
      </c>
      <c r="S124" s="51">
        <f t="shared" si="63"/>
        <v>0</v>
      </c>
      <c r="T124" s="51">
        <f t="shared" si="63"/>
        <v>0</v>
      </c>
      <c r="U124" s="51">
        <f t="shared" si="63"/>
        <v>0</v>
      </c>
      <c r="V124" s="51">
        <f t="shared" si="63"/>
        <v>0</v>
      </c>
      <c r="W124" s="51">
        <f t="shared" si="63"/>
        <v>0</v>
      </c>
    </row>
    <row r="125" spans="2:23">
      <c r="B125" s="45" t="s">
        <v>181</v>
      </c>
      <c r="C125" s="45"/>
      <c r="D125" s="225">
        <f t="shared" ref="D125:W125" si="64">SUM(D119:D124)</f>
        <v>20.600519999999999</v>
      </c>
      <c r="E125" s="225">
        <f t="shared" si="64"/>
        <v>6.3184587499999951</v>
      </c>
      <c r="F125" s="225">
        <f t="shared" si="64"/>
        <v>3.1</v>
      </c>
      <c r="G125" s="225">
        <f t="shared" si="64"/>
        <v>3.1</v>
      </c>
      <c r="H125" s="225">
        <f t="shared" si="64"/>
        <v>3.1</v>
      </c>
      <c r="I125" s="225">
        <f t="shared" si="64"/>
        <v>5.4249999999999998</v>
      </c>
      <c r="J125" s="225">
        <f t="shared" si="64"/>
        <v>-7.625</v>
      </c>
      <c r="K125" s="225">
        <f t="shared" si="64"/>
        <v>-7.625</v>
      </c>
      <c r="L125" s="225">
        <f t="shared" si="64"/>
        <v>-7.625</v>
      </c>
      <c r="M125" s="225">
        <f t="shared" si="64"/>
        <v>-7.625</v>
      </c>
      <c r="N125" s="225">
        <f t="shared" si="64"/>
        <v>0</v>
      </c>
      <c r="O125" s="225">
        <f t="shared" si="64"/>
        <v>0</v>
      </c>
      <c r="P125" s="225">
        <f t="shared" si="64"/>
        <v>0</v>
      </c>
      <c r="Q125" s="225">
        <f t="shared" si="64"/>
        <v>0</v>
      </c>
      <c r="R125" s="225">
        <f t="shared" si="64"/>
        <v>0</v>
      </c>
      <c r="S125" s="225">
        <f t="shared" si="64"/>
        <v>0</v>
      </c>
      <c r="T125" s="225">
        <f t="shared" si="64"/>
        <v>0</v>
      </c>
      <c r="U125" s="225">
        <f t="shared" si="64"/>
        <v>0</v>
      </c>
      <c r="V125" s="225">
        <f t="shared" si="64"/>
        <v>0</v>
      </c>
      <c r="W125" s="225">
        <f t="shared" si="64"/>
        <v>0</v>
      </c>
    </row>
    <row r="126" spans="2:23" ht="5.0999999999999996" customHeight="1"/>
    <row r="127" spans="2:23" ht="15" thickBot="1">
      <c r="B127" s="66" t="s">
        <v>182</v>
      </c>
      <c r="C127" s="66"/>
      <c r="D127" s="83">
        <f t="shared" ref="D127:W127" si="65">SUM(D125,D117,D112)</f>
        <v>4.9999999999999991</v>
      </c>
      <c r="E127" s="83">
        <f t="shared" si="65"/>
        <v>0</v>
      </c>
      <c r="F127" s="83">
        <f t="shared" si="65"/>
        <v>13.819072499999997</v>
      </c>
      <c r="G127" s="83">
        <f t="shared" si="65"/>
        <v>56.059852499999998</v>
      </c>
      <c r="H127" s="83">
        <f t="shared" si="65"/>
        <v>68.858405000000005</v>
      </c>
      <c r="I127" s="83">
        <f t="shared" si="65"/>
        <v>93.859293500000021</v>
      </c>
      <c r="J127" s="83">
        <f t="shared" si="65"/>
        <v>89.632684225000006</v>
      </c>
      <c r="K127" s="83">
        <f t="shared" si="65"/>
        <v>80.922627022500009</v>
      </c>
      <c r="L127" s="83">
        <f t="shared" si="65"/>
        <v>80.94924284975005</v>
      </c>
      <c r="M127" s="83">
        <f t="shared" si="65"/>
        <v>80.961199009725021</v>
      </c>
      <c r="N127" s="83">
        <f t="shared" si="65"/>
        <v>83.177748285697518</v>
      </c>
      <c r="O127" s="83">
        <f t="shared" si="65"/>
        <v>85.089953114267203</v>
      </c>
      <c r="P127" s="83">
        <f t="shared" si="65"/>
        <v>85.057645925694018</v>
      </c>
      <c r="Q127" s="83">
        <f t="shared" si="65"/>
        <v>85.003875518263371</v>
      </c>
      <c r="R127" s="83">
        <f t="shared" si="65"/>
        <v>84.926495570089699</v>
      </c>
      <c r="S127" s="83">
        <f t="shared" si="65"/>
        <v>84.640820127098678</v>
      </c>
      <c r="T127" s="83">
        <f t="shared" si="65"/>
        <v>84.326577139808535</v>
      </c>
      <c r="U127" s="83">
        <f t="shared" si="65"/>
        <v>83.704659853789408</v>
      </c>
      <c r="V127" s="83">
        <f t="shared" si="65"/>
        <v>83.048175839168366</v>
      </c>
      <c r="W127" s="83">
        <f t="shared" si="65"/>
        <v>82.353668423085153</v>
      </c>
    </row>
    <row r="128" spans="2:23" ht="5.0999999999999996" customHeight="1" thickTop="1"/>
    <row r="129" spans="1:23" ht="15" customHeight="1">
      <c r="B129" s="30" t="s">
        <v>183</v>
      </c>
      <c r="C129" s="21"/>
      <c r="D129" s="44">
        <v>0</v>
      </c>
      <c r="E129" s="51">
        <f t="shared" ref="E129:W129" si="66">D131</f>
        <v>4.9999999999999991</v>
      </c>
      <c r="F129" s="51">
        <f t="shared" si="66"/>
        <v>4.9999999999999991</v>
      </c>
      <c r="G129" s="51">
        <f t="shared" si="66"/>
        <v>18.819072499999997</v>
      </c>
      <c r="H129" s="51">
        <f t="shared" si="66"/>
        <v>74.878924999999995</v>
      </c>
      <c r="I129" s="51">
        <f t="shared" si="66"/>
        <v>143.73732999999999</v>
      </c>
      <c r="J129" s="51">
        <f t="shared" si="66"/>
        <v>237.59662350000002</v>
      </c>
      <c r="K129" s="51">
        <f t="shared" si="66"/>
        <v>327.22930772500001</v>
      </c>
      <c r="L129" s="51">
        <f t="shared" si="66"/>
        <v>408.15193474750004</v>
      </c>
      <c r="M129" s="51">
        <f t="shared" si="66"/>
        <v>489.10117759725006</v>
      </c>
      <c r="N129" s="51">
        <f t="shared" si="66"/>
        <v>570.06237660697502</v>
      </c>
      <c r="O129" s="51">
        <f t="shared" si="66"/>
        <v>653.2401248926725</v>
      </c>
      <c r="P129" s="51">
        <f t="shared" si="66"/>
        <v>738.33007800693974</v>
      </c>
      <c r="Q129" s="51">
        <f>P131</f>
        <v>823.38772393263378</v>
      </c>
      <c r="R129" s="51">
        <f t="shared" si="66"/>
        <v>908.39159945089716</v>
      </c>
      <c r="S129" s="51">
        <f t="shared" si="66"/>
        <v>993.3180950209869</v>
      </c>
      <c r="T129" s="51">
        <f t="shared" si="66"/>
        <v>1077.9589151480857</v>
      </c>
      <c r="U129" s="51">
        <f t="shared" si="66"/>
        <v>1162.2854922878942</v>
      </c>
      <c r="V129" s="51">
        <f t="shared" si="66"/>
        <v>1245.9901521416837</v>
      </c>
      <c r="W129" s="51">
        <f t="shared" si="66"/>
        <v>1329.038327980852</v>
      </c>
    </row>
    <row r="130" spans="1:23" ht="15" customHeight="1">
      <c r="B130" s="30" t="s">
        <v>184</v>
      </c>
      <c r="C130" s="21"/>
      <c r="D130" s="37">
        <f t="shared" ref="D130:W130" si="67">D127</f>
        <v>4.9999999999999991</v>
      </c>
      <c r="E130" s="51">
        <f t="shared" si="67"/>
        <v>0</v>
      </c>
      <c r="F130" s="51">
        <f t="shared" si="67"/>
        <v>13.819072499999997</v>
      </c>
      <c r="G130" s="51">
        <f t="shared" si="67"/>
        <v>56.059852499999998</v>
      </c>
      <c r="H130" s="51">
        <f t="shared" si="67"/>
        <v>68.858405000000005</v>
      </c>
      <c r="I130" s="51">
        <f t="shared" si="67"/>
        <v>93.859293500000021</v>
      </c>
      <c r="J130" s="51">
        <f t="shared" si="67"/>
        <v>89.632684225000006</v>
      </c>
      <c r="K130" s="51">
        <f t="shared" si="67"/>
        <v>80.922627022500009</v>
      </c>
      <c r="L130" s="51">
        <f t="shared" si="67"/>
        <v>80.94924284975005</v>
      </c>
      <c r="M130" s="51">
        <f t="shared" si="67"/>
        <v>80.961199009725021</v>
      </c>
      <c r="N130" s="51">
        <f t="shared" si="67"/>
        <v>83.177748285697518</v>
      </c>
      <c r="O130" s="51">
        <f t="shared" si="67"/>
        <v>85.089953114267203</v>
      </c>
      <c r="P130" s="51">
        <f t="shared" si="67"/>
        <v>85.057645925694018</v>
      </c>
      <c r="Q130" s="51">
        <f t="shared" si="67"/>
        <v>85.003875518263371</v>
      </c>
      <c r="R130" s="51">
        <f t="shared" si="67"/>
        <v>84.926495570089699</v>
      </c>
      <c r="S130" s="51">
        <f t="shared" si="67"/>
        <v>84.640820127098678</v>
      </c>
      <c r="T130" s="51">
        <f t="shared" si="67"/>
        <v>84.326577139808535</v>
      </c>
      <c r="U130" s="51">
        <f t="shared" si="67"/>
        <v>83.704659853789408</v>
      </c>
      <c r="V130" s="51">
        <f t="shared" si="67"/>
        <v>83.048175839168366</v>
      </c>
      <c r="W130" s="51">
        <f t="shared" si="67"/>
        <v>82.353668423085153</v>
      </c>
    </row>
    <row r="131" spans="1:23" ht="15" customHeight="1">
      <c r="B131" s="45" t="s">
        <v>185</v>
      </c>
      <c r="C131" s="45"/>
      <c r="D131" s="46">
        <f>SUM(D129:D130)</f>
        <v>4.9999999999999991</v>
      </c>
      <c r="E131" s="82">
        <f t="shared" ref="E131:W131" si="68">SUM(E129:E130)</f>
        <v>4.9999999999999991</v>
      </c>
      <c r="F131" s="82">
        <f>SUM(F129:F130)</f>
        <v>18.819072499999997</v>
      </c>
      <c r="G131" s="82">
        <f t="shared" si="68"/>
        <v>74.878924999999995</v>
      </c>
      <c r="H131" s="82">
        <f>SUM(H129:H130)</f>
        <v>143.73732999999999</v>
      </c>
      <c r="I131" s="82">
        <f>SUM(I129:I130)</f>
        <v>237.59662350000002</v>
      </c>
      <c r="J131" s="82">
        <f t="shared" si="68"/>
        <v>327.22930772500001</v>
      </c>
      <c r="K131" s="82">
        <f t="shared" si="68"/>
        <v>408.15193474750004</v>
      </c>
      <c r="L131" s="82">
        <f t="shared" si="68"/>
        <v>489.10117759725006</v>
      </c>
      <c r="M131" s="82">
        <f t="shared" si="68"/>
        <v>570.06237660697502</v>
      </c>
      <c r="N131" s="82">
        <f t="shared" si="68"/>
        <v>653.2401248926725</v>
      </c>
      <c r="O131" s="82">
        <f t="shared" si="68"/>
        <v>738.33007800693974</v>
      </c>
      <c r="P131" s="82">
        <f t="shared" si="68"/>
        <v>823.38772393263378</v>
      </c>
      <c r="Q131" s="82">
        <f t="shared" si="68"/>
        <v>908.39159945089716</v>
      </c>
      <c r="R131" s="82">
        <f t="shared" si="68"/>
        <v>993.3180950209869</v>
      </c>
      <c r="S131" s="82">
        <f t="shared" si="68"/>
        <v>1077.9589151480857</v>
      </c>
      <c r="T131" s="82">
        <f t="shared" si="68"/>
        <v>1162.2854922878942</v>
      </c>
      <c r="U131" s="82">
        <f t="shared" si="68"/>
        <v>1245.9901521416837</v>
      </c>
      <c r="V131" s="82">
        <f t="shared" si="68"/>
        <v>1329.038327980852</v>
      </c>
      <c r="W131" s="82">
        <f t="shared" si="68"/>
        <v>1411.3919964039371</v>
      </c>
    </row>
    <row r="132" spans="1:23" ht="5.0999999999999996" customHeight="1"/>
    <row r="133" spans="1:23">
      <c r="B133" s="294" t="s">
        <v>186</v>
      </c>
      <c r="C133" s="295">
        <f>Control!D90</f>
        <v>5</v>
      </c>
      <c r="D133" s="69"/>
    </row>
    <row r="134" spans="1:23" ht="5.0999999999999996" customHeight="1">
      <c r="B134" s="63"/>
      <c r="C134" s="84"/>
    </row>
    <row r="135" spans="1:23" ht="15" customHeight="1">
      <c r="B135" s="63" t="s">
        <v>187</v>
      </c>
      <c r="C135" s="48"/>
      <c r="D135" s="205">
        <f t="shared" ref="D135:W135" si="69">SUM(D129,D112,D117,D119)</f>
        <v>-10</v>
      </c>
      <c r="E135" s="205">
        <f t="shared" si="69"/>
        <v>4.2249999999999996</v>
      </c>
      <c r="F135" s="205">
        <f t="shared" si="69"/>
        <v>15.719072499999996</v>
      </c>
      <c r="G135" s="205">
        <f t="shared" si="69"/>
        <v>71.778924999999987</v>
      </c>
      <c r="H135" s="205">
        <f t="shared" si="69"/>
        <v>140.63733000000002</v>
      </c>
      <c r="I135" s="205">
        <f t="shared" si="69"/>
        <v>232.17162350000001</v>
      </c>
      <c r="J135" s="205">
        <f t="shared" si="69"/>
        <v>334.85430772500001</v>
      </c>
      <c r="K135" s="205">
        <f t="shared" si="69"/>
        <v>415.77693474750004</v>
      </c>
      <c r="L135" s="205">
        <f t="shared" si="69"/>
        <v>496.72617759725006</v>
      </c>
      <c r="M135" s="205">
        <f t="shared" si="69"/>
        <v>577.68737660697502</v>
      </c>
      <c r="N135" s="205">
        <f t="shared" si="69"/>
        <v>653.2401248926725</v>
      </c>
      <c r="O135" s="205">
        <f t="shared" si="69"/>
        <v>738.33007800693963</v>
      </c>
      <c r="P135" s="205">
        <f t="shared" si="69"/>
        <v>823.38772393263366</v>
      </c>
      <c r="Q135" s="205">
        <f t="shared" si="69"/>
        <v>908.39159945089705</v>
      </c>
      <c r="R135" s="205">
        <f t="shared" si="69"/>
        <v>993.31809502098679</v>
      </c>
      <c r="S135" s="205">
        <f t="shared" si="69"/>
        <v>1077.9589151480855</v>
      </c>
      <c r="T135" s="205">
        <f t="shared" si="69"/>
        <v>1162.2854922878942</v>
      </c>
      <c r="U135" s="205">
        <f t="shared" si="69"/>
        <v>1245.9901521416834</v>
      </c>
      <c r="V135" s="205">
        <f t="shared" si="69"/>
        <v>1329.038327980852</v>
      </c>
      <c r="W135" s="205">
        <f t="shared" si="69"/>
        <v>1411.3919964039371</v>
      </c>
    </row>
    <row r="136" spans="1:23" s="73" customFormat="1" ht="15" customHeight="1">
      <c r="B136" s="85" t="s">
        <v>188</v>
      </c>
      <c r="C136" s="86"/>
      <c r="D136" s="203">
        <f>IF(D135&lt;$C$133,$C$133-D135,0)</f>
        <v>15</v>
      </c>
      <c r="E136" s="204">
        <f>IF(E135&lt;$C$133,$C$133-E135,0)</f>
        <v>0.77500000000000036</v>
      </c>
      <c r="F136" s="204">
        <f t="shared" ref="F136:W136" si="70">IF(F135&lt;$C$133,$C$133-F135,0)</f>
        <v>0</v>
      </c>
      <c r="G136" s="204">
        <f t="shared" si="70"/>
        <v>0</v>
      </c>
      <c r="H136" s="204">
        <f t="shared" si="70"/>
        <v>0</v>
      </c>
      <c r="I136" s="204">
        <f t="shared" si="70"/>
        <v>0</v>
      </c>
      <c r="J136" s="204">
        <f t="shared" si="70"/>
        <v>0</v>
      </c>
      <c r="K136" s="204">
        <f t="shared" si="70"/>
        <v>0</v>
      </c>
      <c r="L136" s="204">
        <f t="shared" si="70"/>
        <v>0</v>
      </c>
      <c r="M136" s="204">
        <f t="shared" si="70"/>
        <v>0</v>
      </c>
      <c r="N136" s="204">
        <f t="shared" si="70"/>
        <v>0</v>
      </c>
      <c r="O136" s="204">
        <f t="shared" si="70"/>
        <v>0</v>
      </c>
      <c r="P136" s="204">
        <f t="shared" si="70"/>
        <v>0</v>
      </c>
      <c r="Q136" s="204">
        <f t="shared" si="70"/>
        <v>0</v>
      </c>
      <c r="R136" s="204">
        <f t="shared" si="70"/>
        <v>0</v>
      </c>
      <c r="S136" s="204">
        <f t="shared" si="70"/>
        <v>0</v>
      </c>
      <c r="T136" s="204">
        <f t="shared" si="70"/>
        <v>0</v>
      </c>
      <c r="U136" s="204">
        <f t="shared" si="70"/>
        <v>0</v>
      </c>
      <c r="V136" s="204">
        <f t="shared" si="70"/>
        <v>0</v>
      </c>
      <c r="W136" s="204">
        <f t="shared" si="70"/>
        <v>0</v>
      </c>
    </row>
    <row r="137" spans="1:23" ht="5.0999999999999996" customHeight="1"/>
    <row r="139" spans="1:23" s="20" customFormat="1" ht="15" customHeight="1">
      <c r="A139" s="11" t="s">
        <v>82</v>
      </c>
      <c r="B139" s="19" t="s">
        <v>189</v>
      </c>
      <c r="C139" s="19"/>
      <c r="D139" s="13">
        <v>1</v>
      </c>
      <c r="E139" s="13">
        <f>D139+1</f>
        <v>2</v>
      </c>
      <c r="F139" s="13">
        <f t="shared" ref="F139" si="71">E139+1</f>
        <v>3</v>
      </c>
      <c r="G139" s="13">
        <f t="shared" ref="G139" si="72">F139+1</f>
        <v>4</v>
      </c>
      <c r="H139" s="13">
        <f t="shared" ref="H139" si="73">G139+1</f>
        <v>5</v>
      </c>
      <c r="I139" s="13">
        <f t="shared" ref="I139" si="74">H139+1</f>
        <v>6</v>
      </c>
      <c r="J139" s="13">
        <f t="shared" ref="J139" si="75">I139+1</f>
        <v>7</v>
      </c>
      <c r="K139" s="13">
        <f t="shared" ref="K139" si="76">J139+1</f>
        <v>8</v>
      </c>
      <c r="L139" s="13">
        <f t="shared" ref="L139" si="77">K139+1</f>
        <v>9</v>
      </c>
      <c r="M139" s="13">
        <f t="shared" ref="M139" si="78">L139+1</f>
        <v>10</v>
      </c>
      <c r="N139" s="13">
        <f t="shared" ref="N139" si="79">M139+1</f>
        <v>11</v>
      </c>
      <c r="O139" s="13">
        <f t="shared" ref="O139" si="80">N139+1</f>
        <v>12</v>
      </c>
      <c r="P139" s="13">
        <f t="shared" ref="P139" si="81">O139+1</f>
        <v>13</v>
      </c>
      <c r="Q139" s="13">
        <f t="shared" ref="Q139" si="82">P139+1</f>
        <v>14</v>
      </c>
      <c r="R139" s="13">
        <f t="shared" ref="R139" si="83">Q139+1</f>
        <v>15</v>
      </c>
      <c r="S139" s="13">
        <f t="shared" ref="S139" si="84">R139+1</f>
        <v>16</v>
      </c>
      <c r="T139" s="13">
        <f t="shared" ref="T139" si="85">S139+1</f>
        <v>17</v>
      </c>
      <c r="U139" s="13">
        <f t="shared" ref="U139" si="86">T139+1</f>
        <v>18</v>
      </c>
      <c r="V139" s="13">
        <f t="shared" ref="V139" si="87">U139+1</f>
        <v>19</v>
      </c>
      <c r="W139" s="13">
        <f t="shared" ref="W139" si="88">V139+1</f>
        <v>20</v>
      </c>
    </row>
    <row r="140" spans="1:23" s="20" customFormat="1" ht="15" customHeight="1">
      <c r="A140" s="87"/>
      <c r="B140" s="88"/>
      <c r="C140" s="88"/>
      <c r="D140" s="89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</row>
    <row r="141" spans="1:23">
      <c r="B141" s="68" t="s">
        <v>71</v>
      </c>
      <c r="C141" s="49"/>
    </row>
    <row r="142" spans="1:23">
      <c r="B142" s="30" t="s">
        <v>190</v>
      </c>
      <c r="C142" s="31"/>
      <c r="D142" s="218">
        <v>0</v>
      </c>
      <c r="E142" s="219">
        <f>+D145</f>
        <v>15</v>
      </c>
      <c r="F142" s="219">
        <f t="shared" ref="F142:W142" si="89">+E145</f>
        <v>15</v>
      </c>
      <c r="G142" s="219">
        <f t="shared" si="89"/>
        <v>15</v>
      </c>
      <c r="H142" s="219">
        <f t="shared" si="89"/>
        <v>15</v>
      </c>
      <c r="I142" s="219">
        <f t="shared" si="89"/>
        <v>15</v>
      </c>
      <c r="J142" s="219">
        <f t="shared" si="89"/>
        <v>15</v>
      </c>
      <c r="K142" s="219">
        <f t="shared" si="89"/>
        <v>11.25</v>
      </c>
      <c r="L142" s="219">
        <f t="shared" si="89"/>
        <v>7.5</v>
      </c>
      <c r="M142" s="219">
        <f t="shared" si="89"/>
        <v>3.75</v>
      </c>
      <c r="N142" s="219">
        <f t="shared" si="89"/>
        <v>0</v>
      </c>
      <c r="O142" s="219">
        <f t="shared" si="89"/>
        <v>0</v>
      </c>
      <c r="P142" s="219">
        <f t="shared" si="89"/>
        <v>0</v>
      </c>
      <c r="Q142" s="219">
        <f t="shared" si="89"/>
        <v>0</v>
      </c>
      <c r="R142" s="219">
        <f t="shared" si="89"/>
        <v>0</v>
      </c>
      <c r="S142" s="219">
        <f t="shared" si="89"/>
        <v>0</v>
      </c>
      <c r="T142" s="219">
        <f t="shared" si="89"/>
        <v>0</v>
      </c>
      <c r="U142" s="219">
        <f t="shared" si="89"/>
        <v>0</v>
      </c>
      <c r="V142" s="219">
        <f t="shared" si="89"/>
        <v>0</v>
      </c>
      <c r="W142" s="219">
        <f t="shared" si="89"/>
        <v>0</v>
      </c>
    </row>
    <row r="143" spans="1:23">
      <c r="B143" s="30" t="s">
        <v>191</v>
      </c>
      <c r="C143" s="31"/>
      <c r="D143" s="220">
        <f>+Control!D84*Control!$D$80</f>
        <v>15</v>
      </c>
      <c r="E143" s="220">
        <f>+Control!E84*Control!$D$80</f>
        <v>0</v>
      </c>
      <c r="F143" s="220">
        <f>+Control!F84*Control!$D$80</f>
        <v>0</v>
      </c>
      <c r="G143" s="220">
        <f>+Control!G84*Control!$D$80</f>
        <v>0</v>
      </c>
      <c r="H143" s="220">
        <f>+Control!H84*Control!$D$80</f>
        <v>0</v>
      </c>
      <c r="I143" s="220">
        <f>+Control!I84*Control!$D$80</f>
        <v>0</v>
      </c>
      <c r="J143" s="220">
        <f>+Control!J84*Control!$D$80</f>
        <v>0</v>
      </c>
      <c r="K143" s="220">
        <f>+Control!K84*Control!$D$80</f>
        <v>0</v>
      </c>
      <c r="L143" s="220">
        <f>+Control!L84*Control!$D$80</f>
        <v>0</v>
      </c>
      <c r="M143" s="220">
        <f>+Control!M84*Control!$D$80</f>
        <v>0</v>
      </c>
      <c r="N143" s="220">
        <f>+Control!N84*Control!$D$80</f>
        <v>0</v>
      </c>
      <c r="O143" s="220">
        <f>+Control!O84*Control!$D$80</f>
        <v>0</v>
      </c>
      <c r="P143" s="220">
        <f>+Control!P84*Control!$D$80</f>
        <v>0</v>
      </c>
      <c r="Q143" s="220">
        <f>+Control!Q84*Control!$D$80</f>
        <v>0</v>
      </c>
      <c r="R143" s="220">
        <f>+Control!R84*Control!$D$80</f>
        <v>0</v>
      </c>
      <c r="S143" s="220">
        <f>+Control!S84*Control!$D$80</f>
        <v>0</v>
      </c>
      <c r="T143" s="220">
        <f>+Control!T84*Control!$D$80</f>
        <v>0</v>
      </c>
      <c r="U143" s="220">
        <f>+Control!U84*Control!$D$80</f>
        <v>0</v>
      </c>
      <c r="V143" s="220">
        <f>+Control!V84*Control!$D$80</f>
        <v>0</v>
      </c>
      <c r="W143" s="220">
        <f>+Control!W84*Control!$D$80</f>
        <v>0</v>
      </c>
    </row>
    <row r="144" spans="1:23">
      <c r="B144" s="30" t="s">
        <v>192</v>
      </c>
      <c r="C144" s="31"/>
      <c r="D144" s="220">
        <f>-Control!D85*Control!$D$80</f>
        <v>0</v>
      </c>
      <c r="E144" s="220">
        <f>-Control!E85*Control!$D$80</f>
        <v>0</v>
      </c>
      <c r="F144" s="220">
        <f>-Control!F85*Control!$D$80</f>
        <v>0</v>
      </c>
      <c r="G144" s="220">
        <f>-Control!G85*Control!$D$80</f>
        <v>0</v>
      </c>
      <c r="H144" s="220">
        <f>-Control!H85*Control!$D$80</f>
        <v>0</v>
      </c>
      <c r="I144" s="220">
        <f>-Control!I85*Control!$D$80</f>
        <v>0</v>
      </c>
      <c r="J144" s="220">
        <f>-Control!J85*Control!$D$80</f>
        <v>-3.75</v>
      </c>
      <c r="K144" s="220">
        <f>-Control!K85*Control!$D$80</f>
        <v>-3.75</v>
      </c>
      <c r="L144" s="220">
        <f>-Control!L85*Control!$D$80</f>
        <v>-3.75</v>
      </c>
      <c r="M144" s="220">
        <f>-Control!M85*Control!$D$80</f>
        <v>-3.75</v>
      </c>
      <c r="N144" s="220">
        <f>-Control!N85*Control!$D$80</f>
        <v>0</v>
      </c>
      <c r="O144" s="220">
        <f>-Control!O85*Control!$D$80</f>
        <v>0</v>
      </c>
      <c r="P144" s="220">
        <f>-Control!P85*Control!$D$80</f>
        <v>0</v>
      </c>
      <c r="Q144" s="220">
        <f>-Control!Q85*Control!$D$80</f>
        <v>0</v>
      </c>
      <c r="R144" s="220">
        <f>-Control!R85*Control!$D$80</f>
        <v>0</v>
      </c>
      <c r="S144" s="220">
        <f>-Control!S85*Control!$D$80</f>
        <v>0</v>
      </c>
      <c r="T144" s="220">
        <f>-Control!T85*Control!$D$80</f>
        <v>0</v>
      </c>
      <c r="U144" s="220">
        <f>-Control!U85*Control!$D$80</f>
        <v>0</v>
      </c>
      <c r="V144" s="220">
        <f>-Control!V85*Control!$D$80</f>
        <v>0</v>
      </c>
      <c r="W144" s="220">
        <f>-Control!W85*Control!$D$80</f>
        <v>0</v>
      </c>
    </row>
    <row r="145" spans="2:23">
      <c r="B145" s="70" t="s">
        <v>193</v>
      </c>
      <c r="C145" s="71"/>
      <c r="D145" s="151">
        <f t="shared" ref="D145:W145" si="90">SUM(D142:D144)</f>
        <v>15</v>
      </c>
      <c r="E145" s="151">
        <f t="shared" si="90"/>
        <v>15</v>
      </c>
      <c r="F145" s="151">
        <f t="shared" si="90"/>
        <v>15</v>
      </c>
      <c r="G145" s="151">
        <f t="shared" si="90"/>
        <v>15</v>
      </c>
      <c r="H145" s="151">
        <f t="shared" si="90"/>
        <v>15</v>
      </c>
      <c r="I145" s="151">
        <f t="shared" si="90"/>
        <v>15</v>
      </c>
      <c r="J145" s="151">
        <f t="shared" si="90"/>
        <v>11.25</v>
      </c>
      <c r="K145" s="151">
        <f t="shared" si="90"/>
        <v>7.5</v>
      </c>
      <c r="L145" s="151">
        <f t="shared" si="90"/>
        <v>3.75</v>
      </c>
      <c r="M145" s="151">
        <f t="shared" si="90"/>
        <v>0</v>
      </c>
      <c r="N145" s="151">
        <f t="shared" si="90"/>
        <v>0</v>
      </c>
      <c r="O145" s="151">
        <f t="shared" si="90"/>
        <v>0</v>
      </c>
      <c r="P145" s="151">
        <f t="shared" si="90"/>
        <v>0</v>
      </c>
      <c r="Q145" s="151">
        <f t="shared" si="90"/>
        <v>0</v>
      </c>
      <c r="R145" s="151">
        <f t="shared" si="90"/>
        <v>0</v>
      </c>
      <c r="S145" s="151">
        <f t="shared" si="90"/>
        <v>0</v>
      </c>
      <c r="T145" s="151">
        <f t="shared" si="90"/>
        <v>0</v>
      </c>
      <c r="U145" s="151">
        <f t="shared" si="90"/>
        <v>0</v>
      </c>
      <c r="V145" s="151">
        <f t="shared" si="90"/>
        <v>0</v>
      </c>
      <c r="W145" s="151">
        <f t="shared" si="90"/>
        <v>0</v>
      </c>
    </row>
    <row r="146" spans="2:23"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</row>
    <row r="147" spans="2:23">
      <c r="B147" s="68" t="s">
        <v>65</v>
      </c>
      <c r="C147" s="49"/>
    </row>
    <row r="148" spans="2:23">
      <c r="B148" s="30" t="s">
        <v>190</v>
      </c>
      <c r="C148" s="31"/>
      <c r="D148" s="218">
        <v>0</v>
      </c>
      <c r="E148" s="219">
        <f>+D151</f>
        <v>0</v>
      </c>
      <c r="F148" s="219">
        <f t="shared" ref="F148" si="91">+E151</f>
        <v>0.77500000000000002</v>
      </c>
      <c r="G148" s="219">
        <f t="shared" ref="G148" si="92">+F151</f>
        <v>3.875</v>
      </c>
      <c r="H148" s="219">
        <f t="shared" ref="H148" si="93">+G151</f>
        <v>6.9749999999999996</v>
      </c>
      <c r="I148" s="219">
        <f t="shared" ref="I148" si="94">+H151</f>
        <v>10.074999999999999</v>
      </c>
      <c r="J148" s="219">
        <f t="shared" ref="J148" si="95">+I151</f>
        <v>15.5</v>
      </c>
      <c r="K148" s="219">
        <f t="shared" ref="K148" si="96">+J151</f>
        <v>11.625</v>
      </c>
      <c r="L148" s="219">
        <f t="shared" ref="L148" si="97">+K151</f>
        <v>7.75</v>
      </c>
      <c r="M148" s="219">
        <f t="shared" ref="M148" si="98">+L151</f>
        <v>3.875</v>
      </c>
      <c r="N148" s="219">
        <f t="shared" ref="N148" si="99">+M151</f>
        <v>0</v>
      </c>
      <c r="O148" s="219">
        <f t="shared" ref="O148" si="100">+N151</f>
        <v>0</v>
      </c>
      <c r="P148" s="219">
        <f t="shared" ref="P148" si="101">+O151</f>
        <v>0</v>
      </c>
      <c r="Q148" s="219">
        <f t="shared" ref="Q148" si="102">+P151</f>
        <v>0</v>
      </c>
      <c r="R148" s="219">
        <f t="shared" ref="R148" si="103">+Q151</f>
        <v>0</v>
      </c>
      <c r="S148" s="219">
        <f t="shared" ref="S148" si="104">+R151</f>
        <v>0</v>
      </c>
      <c r="T148" s="219">
        <f t="shared" ref="T148" si="105">+S151</f>
        <v>0</v>
      </c>
      <c r="U148" s="219">
        <f t="shared" ref="U148" si="106">+T151</f>
        <v>0</v>
      </c>
      <c r="V148" s="219">
        <f t="shared" ref="V148" si="107">+U151</f>
        <v>0</v>
      </c>
      <c r="W148" s="219">
        <f t="shared" ref="W148" si="108">+V151</f>
        <v>0</v>
      </c>
    </row>
    <row r="149" spans="2:23">
      <c r="B149" s="30" t="s">
        <v>191</v>
      </c>
      <c r="C149" s="31"/>
      <c r="D149" s="220">
        <f>+Control!D75*Control!$E$69</f>
        <v>0</v>
      </c>
      <c r="E149" s="220">
        <f>+Control!E75*Control!$E$69</f>
        <v>0.77500000000000002</v>
      </c>
      <c r="F149" s="220">
        <f>+Control!F75*Control!$E$69</f>
        <v>3.1</v>
      </c>
      <c r="G149" s="220">
        <f>+Control!G75*Control!$E$69</f>
        <v>3.1</v>
      </c>
      <c r="H149" s="220">
        <f>+Control!H75*Control!$E$69</f>
        <v>3.1</v>
      </c>
      <c r="I149" s="220">
        <f>+Control!I75*Control!$E$69</f>
        <v>5.4249999999999998</v>
      </c>
      <c r="J149" s="220">
        <f>+Control!J75*Control!$E$69</f>
        <v>0</v>
      </c>
      <c r="K149" s="220">
        <f>+Control!K75*Control!$E$69</f>
        <v>0</v>
      </c>
      <c r="L149" s="220">
        <f>+Control!L75*Control!$E$69</f>
        <v>0</v>
      </c>
      <c r="M149" s="220">
        <f>+Control!M75*Control!$E$69</f>
        <v>0</v>
      </c>
      <c r="N149" s="220">
        <f>+Control!N75*Control!$E$69</f>
        <v>0</v>
      </c>
      <c r="O149" s="220">
        <f>+Control!O75*Control!$E$69</f>
        <v>0</v>
      </c>
      <c r="P149" s="220">
        <f>+Control!P75*Control!$E$69</f>
        <v>0</v>
      </c>
      <c r="Q149" s="220">
        <f>+Control!Q75*Control!$E$69</f>
        <v>0</v>
      </c>
      <c r="R149" s="220">
        <f>+Control!R75*Control!$E$69</f>
        <v>0</v>
      </c>
      <c r="S149" s="220">
        <f>+Control!S75*Control!$E$69</f>
        <v>0</v>
      </c>
      <c r="T149" s="220">
        <f>+Control!T75*Control!$E$69</f>
        <v>0</v>
      </c>
      <c r="U149" s="220">
        <f>+Control!U75*Control!$E$69</f>
        <v>0</v>
      </c>
      <c r="V149" s="220">
        <f>+Control!V75*Control!$E$69</f>
        <v>0</v>
      </c>
      <c r="W149" s="220">
        <f>+Control!W75*Control!$E$69</f>
        <v>0</v>
      </c>
    </row>
    <row r="150" spans="2:23">
      <c r="B150" s="30" t="s">
        <v>192</v>
      </c>
      <c r="C150" s="31"/>
      <c r="D150" s="220">
        <f>-Control!D76*Control!$E$69</f>
        <v>0</v>
      </c>
      <c r="E150" s="220">
        <f>-Control!E76*Control!$E$69</f>
        <v>0</v>
      </c>
      <c r="F150" s="220">
        <f>-Control!F76*Control!$E$69</f>
        <v>0</v>
      </c>
      <c r="G150" s="220">
        <f>-Control!G76*Control!$E$69</f>
        <v>0</v>
      </c>
      <c r="H150" s="220">
        <f>-Control!H76*Control!$E$69</f>
        <v>0</v>
      </c>
      <c r="I150" s="220">
        <f>-Control!I76*Control!$E$69</f>
        <v>0</v>
      </c>
      <c r="J150" s="220">
        <f>-Control!J76*Control!$E$69</f>
        <v>-3.875</v>
      </c>
      <c r="K150" s="220">
        <f>-Control!K76*Control!$E$69</f>
        <v>-3.875</v>
      </c>
      <c r="L150" s="220">
        <f>-Control!L76*Control!$E$69</f>
        <v>-3.875</v>
      </c>
      <c r="M150" s="220">
        <f>-Control!M76*Control!$E$69</f>
        <v>-3.875</v>
      </c>
      <c r="N150" s="220">
        <f>-Control!N76*Control!$E$69</f>
        <v>0</v>
      </c>
      <c r="O150" s="220">
        <f>-Control!O76*Control!$E$69</f>
        <v>0</v>
      </c>
      <c r="P150" s="220">
        <f>-Control!P76*Control!$E$69</f>
        <v>0</v>
      </c>
      <c r="Q150" s="220">
        <f>-Control!Q76*Control!$E$69</f>
        <v>0</v>
      </c>
      <c r="R150" s="220">
        <f>-Control!R76*Control!$E$69</f>
        <v>0</v>
      </c>
      <c r="S150" s="220">
        <f>-Control!S76*Control!$E$69</f>
        <v>0</v>
      </c>
      <c r="T150" s="220">
        <f>-Control!T76*Control!$E$69</f>
        <v>0</v>
      </c>
      <c r="U150" s="220">
        <f>-Control!U76*Control!$E$69</f>
        <v>0</v>
      </c>
      <c r="V150" s="220">
        <f>-Control!V76*Control!$E$69</f>
        <v>0</v>
      </c>
      <c r="W150" s="220">
        <f>-Control!W76*Control!$E$69</f>
        <v>0</v>
      </c>
    </row>
    <row r="151" spans="2:23">
      <c r="B151" s="70" t="s">
        <v>193</v>
      </c>
      <c r="C151" s="71"/>
      <c r="D151" s="151">
        <f t="shared" ref="D151:W151" si="109">SUM(D148:D150)</f>
        <v>0</v>
      </c>
      <c r="E151" s="151">
        <f t="shared" si="109"/>
        <v>0.77500000000000002</v>
      </c>
      <c r="F151" s="151">
        <f t="shared" si="109"/>
        <v>3.875</v>
      </c>
      <c r="G151" s="151">
        <f t="shared" si="109"/>
        <v>6.9749999999999996</v>
      </c>
      <c r="H151" s="151">
        <f t="shared" si="109"/>
        <v>10.074999999999999</v>
      </c>
      <c r="I151" s="151">
        <f t="shared" si="109"/>
        <v>15.5</v>
      </c>
      <c r="J151" s="151">
        <f t="shared" si="109"/>
        <v>11.625</v>
      </c>
      <c r="K151" s="151">
        <f t="shared" si="109"/>
        <v>7.75</v>
      </c>
      <c r="L151" s="151">
        <f t="shared" si="109"/>
        <v>3.875</v>
      </c>
      <c r="M151" s="151">
        <f t="shared" si="109"/>
        <v>0</v>
      </c>
      <c r="N151" s="151">
        <f t="shared" si="109"/>
        <v>0</v>
      </c>
      <c r="O151" s="151">
        <f t="shared" si="109"/>
        <v>0</v>
      </c>
      <c r="P151" s="151">
        <f t="shared" si="109"/>
        <v>0</v>
      </c>
      <c r="Q151" s="151">
        <f t="shared" si="109"/>
        <v>0</v>
      </c>
      <c r="R151" s="151">
        <f t="shared" si="109"/>
        <v>0</v>
      </c>
      <c r="S151" s="151">
        <f t="shared" si="109"/>
        <v>0</v>
      </c>
      <c r="T151" s="151">
        <f t="shared" si="109"/>
        <v>0</v>
      </c>
      <c r="U151" s="151">
        <f t="shared" si="109"/>
        <v>0</v>
      </c>
      <c r="V151" s="151">
        <f t="shared" si="109"/>
        <v>0</v>
      </c>
      <c r="W151" s="151">
        <f t="shared" si="109"/>
        <v>0</v>
      </c>
    </row>
    <row r="152" spans="2:23"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</row>
    <row r="153" spans="2:23">
      <c r="B153" s="68" t="s">
        <v>194</v>
      </c>
      <c r="C153" s="49"/>
    </row>
    <row r="154" spans="2:23">
      <c r="B154" s="30" t="s">
        <v>190</v>
      </c>
      <c r="C154" s="31"/>
      <c r="D154" s="218">
        <f t="shared" ref="D154:W154" si="110">SUM(D148,D142)</f>
        <v>0</v>
      </c>
      <c r="E154" s="218">
        <f t="shared" si="110"/>
        <v>15</v>
      </c>
      <c r="F154" s="218">
        <f t="shared" si="110"/>
        <v>15.775</v>
      </c>
      <c r="G154" s="218">
        <f t="shared" si="110"/>
        <v>18.875</v>
      </c>
      <c r="H154" s="218">
        <f t="shared" si="110"/>
        <v>21.975000000000001</v>
      </c>
      <c r="I154" s="218">
        <f t="shared" si="110"/>
        <v>25.074999999999999</v>
      </c>
      <c r="J154" s="218">
        <f t="shared" si="110"/>
        <v>30.5</v>
      </c>
      <c r="K154" s="218">
        <f t="shared" si="110"/>
        <v>22.875</v>
      </c>
      <c r="L154" s="218">
        <f t="shared" si="110"/>
        <v>15.25</v>
      </c>
      <c r="M154" s="218">
        <f t="shared" si="110"/>
        <v>7.625</v>
      </c>
      <c r="N154" s="218">
        <f t="shared" si="110"/>
        <v>0</v>
      </c>
      <c r="O154" s="218">
        <f t="shared" si="110"/>
        <v>0</v>
      </c>
      <c r="P154" s="218">
        <f t="shared" si="110"/>
        <v>0</v>
      </c>
      <c r="Q154" s="218">
        <f t="shared" si="110"/>
        <v>0</v>
      </c>
      <c r="R154" s="218">
        <f t="shared" si="110"/>
        <v>0</v>
      </c>
      <c r="S154" s="218">
        <f t="shared" si="110"/>
        <v>0</v>
      </c>
      <c r="T154" s="218">
        <f t="shared" si="110"/>
        <v>0</v>
      </c>
      <c r="U154" s="218">
        <f t="shared" si="110"/>
        <v>0</v>
      </c>
      <c r="V154" s="218">
        <f t="shared" si="110"/>
        <v>0</v>
      </c>
      <c r="W154" s="218">
        <f t="shared" si="110"/>
        <v>0</v>
      </c>
    </row>
    <row r="155" spans="2:23">
      <c r="B155" s="30" t="s">
        <v>191</v>
      </c>
      <c r="C155" s="31"/>
      <c r="D155" s="220">
        <f t="shared" ref="D155:W155" si="111">SUM(D149,D143)</f>
        <v>15</v>
      </c>
      <c r="E155" s="220">
        <f t="shared" si="111"/>
        <v>0.77500000000000002</v>
      </c>
      <c r="F155" s="220">
        <f t="shared" si="111"/>
        <v>3.1</v>
      </c>
      <c r="G155" s="220">
        <f t="shared" si="111"/>
        <v>3.1</v>
      </c>
      <c r="H155" s="220">
        <f t="shared" si="111"/>
        <v>3.1</v>
      </c>
      <c r="I155" s="220">
        <f t="shared" si="111"/>
        <v>5.4249999999999998</v>
      </c>
      <c r="J155" s="220">
        <f t="shared" si="111"/>
        <v>0</v>
      </c>
      <c r="K155" s="220">
        <f t="shared" si="111"/>
        <v>0</v>
      </c>
      <c r="L155" s="220">
        <f t="shared" si="111"/>
        <v>0</v>
      </c>
      <c r="M155" s="220">
        <f t="shared" si="111"/>
        <v>0</v>
      </c>
      <c r="N155" s="220">
        <f t="shared" si="111"/>
        <v>0</v>
      </c>
      <c r="O155" s="220">
        <f t="shared" si="111"/>
        <v>0</v>
      </c>
      <c r="P155" s="220">
        <f t="shared" si="111"/>
        <v>0</v>
      </c>
      <c r="Q155" s="220">
        <f t="shared" si="111"/>
        <v>0</v>
      </c>
      <c r="R155" s="220">
        <f t="shared" si="111"/>
        <v>0</v>
      </c>
      <c r="S155" s="220">
        <f t="shared" si="111"/>
        <v>0</v>
      </c>
      <c r="T155" s="220">
        <f t="shared" si="111"/>
        <v>0</v>
      </c>
      <c r="U155" s="220">
        <f t="shared" si="111"/>
        <v>0</v>
      </c>
      <c r="V155" s="220">
        <f t="shared" si="111"/>
        <v>0</v>
      </c>
      <c r="W155" s="220">
        <f t="shared" si="111"/>
        <v>0</v>
      </c>
    </row>
    <row r="156" spans="2:23">
      <c r="B156" s="30" t="s">
        <v>192</v>
      </c>
      <c r="C156" s="31"/>
      <c r="D156" s="220">
        <f t="shared" ref="D156:W156" si="112">SUM(D150,D144)</f>
        <v>0</v>
      </c>
      <c r="E156" s="220">
        <f t="shared" si="112"/>
        <v>0</v>
      </c>
      <c r="F156" s="220">
        <f t="shared" si="112"/>
        <v>0</v>
      </c>
      <c r="G156" s="220">
        <f t="shared" si="112"/>
        <v>0</v>
      </c>
      <c r="H156" s="220">
        <f t="shared" si="112"/>
        <v>0</v>
      </c>
      <c r="I156" s="220">
        <f t="shared" si="112"/>
        <v>0</v>
      </c>
      <c r="J156" s="220">
        <f t="shared" si="112"/>
        <v>-7.625</v>
      </c>
      <c r="K156" s="220">
        <f t="shared" si="112"/>
        <v>-7.625</v>
      </c>
      <c r="L156" s="220">
        <f t="shared" si="112"/>
        <v>-7.625</v>
      </c>
      <c r="M156" s="220">
        <f t="shared" si="112"/>
        <v>-7.625</v>
      </c>
      <c r="N156" s="220">
        <f t="shared" si="112"/>
        <v>0</v>
      </c>
      <c r="O156" s="220">
        <f t="shared" si="112"/>
        <v>0</v>
      </c>
      <c r="P156" s="220">
        <f t="shared" si="112"/>
        <v>0</v>
      </c>
      <c r="Q156" s="220">
        <f t="shared" si="112"/>
        <v>0</v>
      </c>
      <c r="R156" s="220">
        <f t="shared" si="112"/>
        <v>0</v>
      </c>
      <c r="S156" s="220">
        <f t="shared" si="112"/>
        <v>0</v>
      </c>
      <c r="T156" s="220">
        <f t="shared" si="112"/>
        <v>0</v>
      </c>
      <c r="U156" s="220">
        <f t="shared" si="112"/>
        <v>0</v>
      </c>
      <c r="V156" s="220">
        <f t="shared" si="112"/>
        <v>0</v>
      </c>
      <c r="W156" s="220">
        <f t="shared" si="112"/>
        <v>0</v>
      </c>
    </row>
    <row r="157" spans="2:23">
      <c r="B157" s="70" t="s">
        <v>193</v>
      </c>
      <c r="C157" s="71"/>
      <c r="D157" s="151">
        <f t="shared" ref="D157:W157" si="113">SUM(D151,D145)</f>
        <v>15</v>
      </c>
      <c r="E157" s="151">
        <f t="shared" si="113"/>
        <v>15.775</v>
      </c>
      <c r="F157" s="151">
        <f t="shared" si="113"/>
        <v>18.875</v>
      </c>
      <c r="G157" s="151">
        <f t="shared" si="113"/>
        <v>21.975000000000001</v>
      </c>
      <c r="H157" s="151">
        <f t="shared" si="113"/>
        <v>25.074999999999999</v>
      </c>
      <c r="I157" s="151">
        <f t="shared" si="113"/>
        <v>30.5</v>
      </c>
      <c r="J157" s="151">
        <f t="shared" si="113"/>
        <v>22.875</v>
      </c>
      <c r="K157" s="151">
        <f t="shared" si="113"/>
        <v>15.25</v>
      </c>
      <c r="L157" s="151">
        <f t="shared" si="113"/>
        <v>7.625</v>
      </c>
      <c r="M157" s="151">
        <f t="shared" si="113"/>
        <v>0</v>
      </c>
      <c r="N157" s="151">
        <f t="shared" si="113"/>
        <v>0</v>
      </c>
      <c r="O157" s="151">
        <f t="shared" si="113"/>
        <v>0</v>
      </c>
      <c r="P157" s="151">
        <f t="shared" si="113"/>
        <v>0</v>
      </c>
      <c r="Q157" s="151">
        <f t="shared" si="113"/>
        <v>0</v>
      </c>
      <c r="R157" s="151">
        <f t="shared" si="113"/>
        <v>0</v>
      </c>
      <c r="S157" s="151">
        <f t="shared" si="113"/>
        <v>0</v>
      </c>
      <c r="T157" s="151">
        <f t="shared" si="113"/>
        <v>0</v>
      </c>
      <c r="U157" s="151">
        <f t="shared" si="113"/>
        <v>0</v>
      </c>
      <c r="V157" s="151">
        <f t="shared" si="113"/>
        <v>0</v>
      </c>
      <c r="W157" s="151">
        <f t="shared" si="113"/>
        <v>0</v>
      </c>
    </row>
    <row r="158" spans="2:23"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</row>
    <row r="159" spans="2:23">
      <c r="B159" s="30" t="s">
        <v>135</v>
      </c>
      <c r="C159" s="21"/>
      <c r="D159" s="152">
        <f t="shared" ref="D159:W159" si="114">D160*AVERAGE(D145,D142)</f>
        <v>0.5625</v>
      </c>
      <c r="E159" s="152">
        <f t="shared" si="114"/>
        <v>1.125</v>
      </c>
      <c r="F159" s="152">
        <f t="shared" si="114"/>
        <v>1.125</v>
      </c>
      <c r="G159" s="152">
        <f t="shared" si="114"/>
        <v>1.125</v>
      </c>
      <c r="H159" s="152">
        <f t="shared" si="114"/>
        <v>1.125</v>
      </c>
      <c r="I159" s="152">
        <f t="shared" si="114"/>
        <v>1.125</v>
      </c>
      <c r="J159" s="152">
        <f t="shared" si="114"/>
        <v>0.984375</v>
      </c>
      <c r="K159" s="152">
        <f t="shared" si="114"/>
        <v>0.703125</v>
      </c>
      <c r="L159" s="152">
        <f t="shared" si="114"/>
        <v>0.421875</v>
      </c>
      <c r="M159" s="152">
        <f t="shared" si="114"/>
        <v>0.140625</v>
      </c>
      <c r="N159" s="152">
        <f t="shared" si="114"/>
        <v>0</v>
      </c>
      <c r="O159" s="152">
        <f t="shared" si="114"/>
        <v>0</v>
      </c>
      <c r="P159" s="152">
        <f t="shared" si="114"/>
        <v>0</v>
      </c>
      <c r="Q159" s="152">
        <f t="shared" si="114"/>
        <v>0</v>
      </c>
      <c r="R159" s="152">
        <f t="shared" si="114"/>
        <v>0</v>
      </c>
      <c r="S159" s="152">
        <f t="shared" si="114"/>
        <v>0</v>
      </c>
      <c r="T159" s="152">
        <f t="shared" si="114"/>
        <v>0</v>
      </c>
      <c r="U159" s="152">
        <f t="shared" si="114"/>
        <v>0</v>
      </c>
      <c r="V159" s="152">
        <f t="shared" si="114"/>
        <v>0</v>
      </c>
      <c r="W159" s="152">
        <f t="shared" si="114"/>
        <v>0</v>
      </c>
    </row>
    <row r="160" spans="2:23" s="54" customFormat="1">
      <c r="B160" s="48" t="s">
        <v>195</v>
      </c>
      <c r="C160" s="48"/>
      <c r="D160" s="221">
        <f>Control!$D$81</f>
        <v>7.4999999999999997E-2</v>
      </c>
      <c r="E160" s="221">
        <f>Control!$D$81</f>
        <v>7.4999999999999997E-2</v>
      </c>
      <c r="F160" s="221">
        <f>Control!$D$81</f>
        <v>7.4999999999999997E-2</v>
      </c>
      <c r="G160" s="221">
        <f>Control!$D$81</f>
        <v>7.4999999999999997E-2</v>
      </c>
      <c r="H160" s="221">
        <f>Control!$D$81</f>
        <v>7.4999999999999997E-2</v>
      </c>
      <c r="I160" s="221">
        <f>Control!$D$81</f>
        <v>7.4999999999999997E-2</v>
      </c>
      <c r="J160" s="221">
        <f>Control!$D$81</f>
        <v>7.4999999999999997E-2</v>
      </c>
      <c r="K160" s="221">
        <f>Control!$D$81</f>
        <v>7.4999999999999997E-2</v>
      </c>
      <c r="L160" s="221">
        <f>Control!$D$81</f>
        <v>7.4999999999999997E-2</v>
      </c>
      <c r="M160" s="221">
        <f>Control!$D$81</f>
        <v>7.4999999999999997E-2</v>
      </c>
      <c r="N160" s="221">
        <f>Control!$D$81</f>
        <v>7.4999999999999997E-2</v>
      </c>
      <c r="O160" s="221">
        <f>Control!$D$81</f>
        <v>7.4999999999999997E-2</v>
      </c>
      <c r="P160" s="221">
        <f>Control!$D$81</f>
        <v>7.4999999999999997E-2</v>
      </c>
      <c r="Q160" s="221">
        <f>Control!$D$81</f>
        <v>7.4999999999999997E-2</v>
      </c>
      <c r="R160" s="221">
        <f>Control!$D$81</f>
        <v>7.4999999999999997E-2</v>
      </c>
      <c r="S160" s="221">
        <f>Control!$D$81</f>
        <v>7.4999999999999997E-2</v>
      </c>
      <c r="T160" s="221">
        <f>Control!$D$81</f>
        <v>7.4999999999999997E-2</v>
      </c>
      <c r="U160" s="221">
        <f>Control!$D$81</f>
        <v>7.4999999999999997E-2</v>
      </c>
      <c r="V160" s="221">
        <f>Control!$D$81</f>
        <v>7.4999999999999997E-2</v>
      </c>
      <c r="W160" s="221">
        <f>Control!$D$81</f>
        <v>7.4999999999999997E-2</v>
      </c>
    </row>
    <row r="162" spans="2:23">
      <c r="B162" s="30" t="s">
        <v>196</v>
      </c>
      <c r="C162" s="21"/>
      <c r="D162" s="152">
        <f t="shared" ref="D162:W162" si="115">D163*AVERAGE(D151,D148)</f>
        <v>0</v>
      </c>
      <c r="E162" s="152">
        <f t="shared" si="115"/>
        <v>2.325E-2</v>
      </c>
      <c r="F162" s="152">
        <f t="shared" si="115"/>
        <v>0.13950000000000001</v>
      </c>
      <c r="G162" s="152">
        <f t="shared" si="115"/>
        <v>0.32549999999999996</v>
      </c>
      <c r="H162" s="152">
        <f t="shared" si="115"/>
        <v>0.51149999999999984</v>
      </c>
      <c r="I162" s="152">
        <f t="shared" si="115"/>
        <v>0.76724999999999999</v>
      </c>
      <c r="J162" s="152">
        <f t="shared" si="115"/>
        <v>0.81374999999999997</v>
      </c>
      <c r="K162" s="152">
        <f t="shared" si="115"/>
        <v>0.58124999999999993</v>
      </c>
      <c r="L162" s="152">
        <f t="shared" si="115"/>
        <v>0.34875</v>
      </c>
      <c r="M162" s="152">
        <f t="shared" si="115"/>
        <v>0.11624999999999999</v>
      </c>
      <c r="N162" s="152">
        <f t="shared" si="115"/>
        <v>0</v>
      </c>
      <c r="O162" s="152">
        <f t="shared" si="115"/>
        <v>0</v>
      </c>
      <c r="P162" s="152">
        <f t="shared" si="115"/>
        <v>0</v>
      </c>
      <c r="Q162" s="152">
        <f t="shared" si="115"/>
        <v>0</v>
      </c>
      <c r="R162" s="152">
        <f t="shared" si="115"/>
        <v>0</v>
      </c>
      <c r="S162" s="152">
        <f t="shared" si="115"/>
        <v>0</v>
      </c>
      <c r="T162" s="152">
        <f t="shared" si="115"/>
        <v>0</v>
      </c>
      <c r="U162" s="152">
        <f t="shared" si="115"/>
        <v>0</v>
      </c>
      <c r="V162" s="152">
        <f t="shared" si="115"/>
        <v>0</v>
      </c>
      <c r="W162" s="152">
        <f t="shared" si="115"/>
        <v>0</v>
      </c>
    </row>
    <row r="163" spans="2:23" s="54" customFormat="1">
      <c r="B163" s="48" t="s">
        <v>197</v>
      </c>
      <c r="C163" s="48"/>
      <c r="D163" s="221">
        <f>Control!$F$69</f>
        <v>0.06</v>
      </c>
      <c r="E163" s="221">
        <f>Control!$F$69</f>
        <v>0.06</v>
      </c>
      <c r="F163" s="221">
        <f>Control!$F$69</f>
        <v>0.06</v>
      </c>
      <c r="G163" s="221">
        <f>Control!$F$69</f>
        <v>0.06</v>
      </c>
      <c r="H163" s="221">
        <f>Control!$F$69</f>
        <v>0.06</v>
      </c>
      <c r="I163" s="221">
        <f>Control!$F$69</f>
        <v>0.06</v>
      </c>
      <c r="J163" s="221">
        <f>Control!$F$69</f>
        <v>0.06</v>
      </c>
      <c r="K163" s="221">
        <f>Control!$F$69</f>
        <v>0.06</v>
      </c>
      <c r="L163" s="221">
        <f>Control!$F$69</f>
        <v>0.06</v>
      </c>
      <c r="M163" s="221">
        <f>Control!$F$69</f>
        <v>0.06</v>
      </c>
      <c r="N163" s="221">
        <f>Control!$F$69</f>
        <v>0.06</v>
      </c>
      <c r="O163" s="221">
        <f>Control!$F$69</f>
        <v>0.06</v>
      </c>
      <c r="P163" s="221">
        <f>Control!$F$69</f>
        <v>0.06</v>
      </c>
      <c r="Q163" s="221">
        <f>Control!$F$69</f>
        <v>0.06</v>
      </c>
      <c r="R163" s="221">
        <f>Control!$F$69</f>
        <v>0.06</v>
      </c>
      <c r="S163" s="221">
        <f>Control!$F$69</f>
        <v>0.06</v>
      </c>
      <c r="T163" s="221">
        <f>Control!$F$69</f>
        <v>0.06</v>
      </c>
      <c r="U163" s="221">
        <f>Control!$F$69</f>
        <v>0.06</v>
      </c>
      <c r="V163" s="221">
        <f>Control!$F$69</f>
        <v>0.06</v>
      </c>
      <c r="W163" s="221">
        <f>Control!$F$69</f>
        <v>0.06</v>
      </c>
    </row>
    <row r="164" spans="2:23"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</row>
  </sheetData>
  <conditionalFormatting sqref="C7">
    <cfRule type="cellIs" dxfId="1" priority="1" operator="equal">
      <formula>TRUE</formula>
    </cfRule>
    <cfRule type="cellIs" dxfId="0" priority="2" operator="equal">
      <formula>FALSE</formula>
    </cfRule>
  </conditionalFormatting>
  <pageMargins left="0.7" right="0.7" top="0.75" bottom="0.75" header="0.3" footer="0.3"/>
  <pageSetup fitToHeight="0" orientation="landscape" r:id="rId1"/>
  <headerFooter>
    <oddHeader>&amp;C&amp;"Calibri"&amp;10&amp;K000000 CUI//PROPIN&amp;1#_x000D_</oddHeader>
    <oddFooter>&amp;C_x000D_&amp;1#&amp;"Calibri"&amp;10&amp;K000000 This document contains moderate sensitivity CHIPS Applicant Data and Information.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Overview</vt:lpstr>
      <vt:lpstr>Control</vt:lpstr>
      <vt:lpstr>CapEx &amp; Depr Schedule</vt:lpstr>
      <vt:lpstr>Annual Model</vt:lpstr>
      <vt:lpstr>Control!Print_Area</vt:lpstr>
      <vt:lpstr>Overview!Print_Area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2025-10-16T18:22:36Z</dcterms:created>
  <dcterms:modified xsi:type="dcterms:W3CDTF">2025-10-16T23:47:06Z</dcterms:modified>
  <cp:category/>
  <cp:contentStatus/>
</cp:coreProperties>
</file>