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Center Operations\Renewals\FY16-17_Renewal Guidance\Renewal Guidance and Templates  (Formerly Operating Plan Guidelines)\"/>
    </mc:Choice>
  </mc:AlternateContent>
  <bookViews>
    <workbookView xWindow="0" yWindow="0" windowWidth="23040" windowHeight="7668" activeTab="1"/>
  </bookViews>
  <sheets>
    <sheet name="Intro" sheetId="4" r:id="rId1"/>
    <sheet name="Summary Table" sheetId="1" r:id="rId2"/>
    <sheet name="Revenue Description" sheetId="3" r:id="rId3"/>
    <sheet name="Expense Narrative" sheetId="2" r:id="rId4"/>
    <sheet name="SRA-TPC Table" sheetId="6" r:id="rId5"/>
  </sheets>
  <definedNames>
    <definedName name="_Toc285528144" localSheetId="4">'SRA-TPC Table'!$A$18</definedName>
    <definedName name="_xlnm.Print_Area" localSheetId="3">'Expense Narrative'!$A$2:$J$97</definedName>
    <definedName name="_xlnm.Print_Area" localSheetId="2">'Revenue Description'!$A$2:$A$42</definedName>
    <definedName name="_xlnm.Print_Area" localSheetId="4">'SRA-TPC Table'!$A$1:$J$14</definedName>
    <definedName name="_xlnm.Print_Area" localSheetId="1">'Summary Table'!$A$1:$G$39</definedName>
  </definedNames>
  <calcPr calcId="152511"/>
</workbook>
</file>

<file path=xl/calcChain.xml><?xml version="1.0" encoding="utf-8"?>
<calcChain xmlns="http://schemas.openxmlformats.org/spreadsheetml/2006/main">
  <c r="E35" i="1" l="1"/>
  <c r="D35" i="1"/>
  <c r="B35" i="1"/>
  <c r="G35" i="1" s="1"/>
  <c r="H12" i="6" l="1"/>
  <c r="G12" i="6"/>
  <c r="F12" i="6"/>
  <c r="E12" i="6"/>
  <c r="J11" i="6"/>
  <c r="I11" i="6"/>
  <c r="J10" i="6"/>
  <c r="J12" i="6" s="1"/>
  <c r="I10" i="6"/>
  <c r="I12" i="6" s="1"/>
  <c r="H9" i="6"/>
  <c r="H14" i="6" s="1"/>
  <c r="G9" i="6"/>
  <c r="G14" i="6" s="1"/>
  <c r="F9" i="6"/>
  <c r="F14" i="6" s="1"/>
  <c r="E9" i="6"/>
  <c r="E14" i="6" s="1"/>
  <c r="J8" i="6"/>
  <c r="I8" i="6"/>
  <c r="J7" i="6"/>
  <c r="I7" i="6"/>
  <c r="J6" i="6"/>
  <c r="I6" i="6"/>
  <c r="J9" i="6" l="1"/>
  <c r="I9" i="6"/>
  <c r="I14" i="6" s="1"/>
  <c r="J14" i="6"/>
  <c r="I82" i="2" l="1"/>
  <c r="H82" i="2"/>
  <c r="G82" i="2"/>
  <c r="F82" i="2"/>
  <c r="I81" i="2"/>
  <c r="H14" i="2" l="1"/>
  <c r="I13" i="2"/>
  <c r="G14" i="2"/>
  <c r="F14" i="2"/>
  <c r="I56" i="2" l="1"/>
  <c r="H57" i="2"/>
  <c r="F57" i="2"/>
  <c r="I21" i="2"/>
  <c r="I5" i="2"/>
  <c r="E34" i="1"/>
  <c r="D34" i="1"/>
  <c r="B34" i="1"/>
  <c r="E33" i="1"/>
  <c r="D33" i="1"/>
  <c r="B33" i="1"/>
  <c r="E32" i="1"/>
  <c r="D32" i="1"/>
  <c r="B32" i="1"/>
  <c r="E31" i="1"/>
  <c r="D31" i="1"/>
  <c r="B31" i="1"/>
  <c r="E30" i="1"/>
  <c r="D30" i="1"/>
  <c r="B30" i="1"/>
  <c r="E29" i="1"/>
  <c r="D29" i="1"/>
  <c r="B29" i="1"/>
  <c r="D27" i="1"/>
  <c r="B27" i="1"/>
  <c r="D26" i="1"/>
  <c r="B26" i="1"/>
  <c r="D25" i="1"/>
  <c r="B25" i="1"/>
  <c r="D24" i="1"/>
  <c r="B24" i="1"/>
  <c r="B16" i="1"/>
  <c r="B28" i="1" l="1"/>
  <c r="D28" i="1"/>
  <c r="E28" i="1"/>
  <c r="I76" i="2"/>
  <c r="I77" i="2"/>
  <c r="G57" i="2"/>
  <c r="D22" i="1" s="1"/>
  <c r="I52" i="2"/>
  <c r="I54" i="2"/>
  <c r="I53" i="2"/>
  <c r="J34" i="2"/>
  <c r="D18" i="1"/>
  <c r="E18" i="1"/>
  <c r="E20" i="2" l="1"/>
  <c r="B18" i="1"/>
  <c r="E19" i="2"/>
  <c r="E12" i="1" l="1"/>
  <c r="E16" i="1" s="1"/>
  <c r="D12" i="1"/>
  <c r="D16" i="1" s="1"/>
  <c r="G7" i="1"/>
  <c r="G16" i="1" l="1"/>
  <c r="G12" i="1"/>
  <c r="I9" i="2" l="1"/>
  <c r="G22" i="2"/>
  <c r="D19" i="1" s="1"/>
  <c r="I10" i="2"/>
  <c r="I8" i="2"/>
  <c r="I7" i="2"/>
  <c r="I6" i="2"/>
  <c r="I36" i="2"/>
  <c r="E20" i="1" s="1"/>
  <c r="J35" i="2"/>
  <c r="H36" i="2"/>
  <c r="D20" i="1" s="1"/>
  <c r="G36" i="2"/>
  <c r="B20" i="1" s="1"/>
  <c r="I75" i="2"/>
  <c r="G14" i="1"/>
  <c r="G15" i="1"/>
  <c r="G13" i="1"/>
  <c r="G11" i="1"/>
  <c r="B23" i="1" l="1"/>
  <c r="D23" i="1"/>
  <c r="H22" i="2"/>
  <c r="E19" i="1" s="1"/>
  <c r="G29" i="1"/>
  <c r="G24" i="1"/>
  <c r="G26" i="1"/>
  <c r="G34" i="1"/>
  <c r="G30" i="1"/>
  <c r="G25" i="1"/>
  <c r="G31" i="1"/>
  <c r="G32" i="1"/>
  <c r="G27" i="1"/>
  <c r="G33" i="1"/>
  <c r="I55" i="2"/>
  <c r="I45" i="2"/>
  <c r="I44" i="2"/>
  <c r="I78" i="2"/>
  <c r="I79" i="2"/>
  <c r="I80" i="2"/>
  <c r="J64" i="2"/>
  <c r="J65" i="2"/>
  <c r="J66" i="2"/>
  <c r="J63" i="2"/>
  <c r="J30" i="2"/>
  <c r="J31" i="2"/>
  <c r="J32" i="2"/>
  <c r="J33" i="2"/>
  <c r="J29" i="2"/>
  <c r="I11" i="2"/>
  <c r="I12" i="2"/>
  <c r="G6" i="1"/>
  <c r="G9" i="1"/>
  <c r="G10" i="1"/>
  <c r="H67" i="2"/>
  <c r="I67" i="2"/>
  <c r="G67" i="2"/>
  <c r="E22" i="1"/>
  <c r="B22" i="1"/>
  <c r="G46" i="2"/>
  <c r="D21" i="1" s="1"/>
  <c r="H46" i="2"/>
  <c r="E21" i="1" s="1"/>
  <c r="F46" i="2"/>
  <c r="G23" i="1" l="1"/>
  <c r="G28" i="1"/>
  <c r="E36" i="1"/>
  <c r="E38" i="1" s="1"/>
  <c r="H86" i="2"/>
  <c r="D36" i="1"/>
  <c r="G86" i="2"/>
  <c r="E18" i="2"/>
  <c r="I19" i="2"/>
  <c r="I14" i="2"/>
  <c r="J36" i="2"/>
  <c r="I57" i="2"/>
  <c r="I46" i="2"/>
  <c r="J67" i="2"/>
  <c r="G21" i="1"/>
  <c r="G20" i="1"/>
  <c r="G22" i="1"/>
  <c r="G4" i="1"/>
  <c r="I86" i="2" l="1"/>
  <c r="G89" i="2"/>
  <c r="I20" i="2"/>
  <c r="G18" i="1"/>
  <c r="I18" i="2"/>
  <c r="C16" i="1"/>
  <c r="G93" i="2" l="1"/>
  <c r="D37" i="1"/>
  <c r="D38" i="1" s="1"/>
  <c r="E39" i="1"/>
  <c r="H93" i="2"/>
  <c r="F22" i="2"/>
  <c r="B19" i="1" s="1"/>
  <c r="F16" i="1"/>
  <c r="F89" i="2" l="1"/>
  <c r="D39" i="1"/>
  <c r="B36" i="1"/>
  <c r="I22" i="2"/>
  <c r="B37" i="1" l="1"/>
  <c r="G37" i="1" s="1"/>
  <c r="I89" i="2"/>
  <c r="G36" i="1"/>
  <c r="G19" i="1"/>
  <c r="F93" i="2"/>
  <c r="B38" i="1" l="1"/>
  <c r="G38" i="1" s="1"/>
  <c r="G39" i="1" s="1"/>
  <c r="I93" i="2"/>
  <c r="B39" i="1" l="1"/>
  <c r="C38" i="1"/>
  <c r="F38" i="1"/>
</calcChain>
</file>

<file path=xl/sharedStrings.xml><?xml version="1.0" encoding="utf-8"?>
<sst xmlns="http://schemas.openxmlformats.org/spreadsheetml/2006/main" count="332" uniqueCount="251">
  <si>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</si>
  <si>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</si>
  <si>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</si>
  <si>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</si>
  <si>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</si>
  <si>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</si>
  <si>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</si>
  <si>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</si>
  <si>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</si>
  <si>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</si>
  <si>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</si>
  <si>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</si>
  <si>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</si>
  <si>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</si>
  <si>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</si>
  <si>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</si>
  <si>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</si>
  <si>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</si>
  <si>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</si>
  <si>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</si>
  <si>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</si>
  <si>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</si>
  <si>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</si>
  <si>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</si>
  <si>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</si>
  <si>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</si>
  <si>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</si>
  <si>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</si>
  <si>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</si>
  <si>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</si>
  <si>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</si>
  <si>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</si>
  <si>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</si>
  <si>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</si>
  <si>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</si>
  <si>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</si>
  <si>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</si>
  <si>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</si>
  <si>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</si>
  <si>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</si>
  <si>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</si>
  <si>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</si>
  <si>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</si>
  <si>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</si>
  <si>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</si>
  <si>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</si>
  <si>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</si>
  <si>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</si>
  <si>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</si>
  <si>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</si>
  <si>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</si>
  <si>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</si>
  <si>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</si>
  <si>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</si>
  <si>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</si>
  <si>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</si>
  <si>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</si>
  <si>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</si>
  <si>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</si>
  <si>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</si>
  <si>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</si>
  <si>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</si>
  <si>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</si>
  <si>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</si>
  <si>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</si>
  <si>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</si>
  <si>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</si>
  <si>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</si>
  <si>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</si>
  <si>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</si>
  <si>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</si>
  <si>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</si>
  <si>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</si>
  <si>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</si>
  <si>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</si>
  <si>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</si>
  <si>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</si>
  <si>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</si>
  <si>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</si>
  <si>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</si>
  <si>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</si>
  <si>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</si>
  <si>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</si>
  <si>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</si>
  <si>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</si>
  <si>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</si>
  <si>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</si>
  <si>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</si>
  <si>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</si>
  <si>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</si>
  <si>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</si>
  <si>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</si>
  <si>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</si>
  <si>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</si>
  <si>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</si>
  <si>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$3,667/month x 12 months</t>
  </si>
  <si>
    <t>$1,700 x 5 staff/year</t>
  </si>
  <si>
    <t>$4,511/year</t>
  </si>
  <si>
    <t>(4) American Sales, Inc.</t>
  </si>
  <si>
    <t xml:space="preserve">(5) Jane Doe </t>
  </si>
  <si>
    <t xml:space="preserve">Computer program training </t>
  </si>
  <si>
    <t xml:space="preserve">Airfare </t>
  </si>
  <si>
    <t xml:space="preserve">Hotel </t>
  </si>
  <si>
    <t xml:space="preserve">Per Diem (meals and incidentals) </t>
  </si>
  <si>
    <t>Sally Smith (TPC #2)</t>
  </si>
  <si>
    <t>(6) Office Manager</t>
  </si>
  <si>
    <t>(7) Training Assistant</t>
  </si>
  <si>
    <t xml:space="preserve">Annual salary of $100,000 x 50%  level of effort </t>
  </si>
  <si>
    <t>Annual Salary/ Rate</t>
  </si>
  <si>
    <t>% of Time</t>
  </si>
  <si>
    <t>18,199 x 1</t>
  </si>
  <si>
    <t>$52.08/hour x 32 hrs./month x 12 months</t>
  </si>
  <si>
    <t>$75.03/hr. x 700 hrs./year</t>
  </si>
  <si>
    <t>$166.66/month x 12 months</t>
  </si>
  <si>
    <t>Indirect Costs (13.69%)</t>
  </si>
  <si>
    <t>(4) Office Expenses (telephone &amp; Internet)</t>
  </si>
  <si>
    <t>Fringe reflects current rate for agency.  *TPC #1 = $18,800 + TPC#2 = $9,400 = $28,200</t>
  </si>
  <si>
    <t>NIST MEP Supplemental Funds</t>
  </si>
  <si>
    <t>Gross Program Income (Projected)</t>
  </si>
  <si>
    <t>Sam Jones</t>
  </si>
  <si>
    <t>(8) Center Vice President (included in Indirect Pool)*</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</si>
  <si>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</si>
  <si>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</si>
  <si>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t>$50/month x 12 months x 4 staff</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</si>
  <si>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</si>
  <si>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</si>
  <si>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</si>
  <si>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Unexpended Federal Funds (From Prior Operating Year) to be used ABOVE base</t>
    </r>
    <r>
      <rPr>
        <vertAlign val="superscript"/>
        <sz val="10"/>
        <rFont val="Arial Narrow"/>
        <family val="2"/>
      </rPr>
      <t>3</t>
    </r>
  </si>
  <si>
    <r>
      <t>Unexpended Federal Funds (From Prior Operating Year) to be used TOWARD base</t>
    </r>
    <r>
      <rPr>
        <vertAlign val="superscript"/>
        <sz val="10"/>
        <rFont val="Arial Narrow"/>
        <family val="2"/>
      </rPr>
      <t>4</t>
    </r>
  </si>
  <si>
    <r>
      <t>Applicant Contribution</t>
    </r>
    <r>
      <rPr>
        <vertAlign val="superscript"/>
        <sz val="10"/>
        <rFont val="Arial Narrow"/>
        <family val="2"/>
      </rPr>
      <t>5</t>
    </r>
  </si>
  <si>
    <r>
      <t>Unexpended Program Income (From Prior Operating Year)</t>
    </r>
    <r>
      <rPr>
        <vertAlign val="superscript"/>
        <sz val="10"/>
        <rFont val="Arial Narrow"/>
        <family val="2"/>
      </rPr>
      <t>6</t>
    </r>
  </si>
  <si>
    <r>
      <t>Total Other</t>
    </r>
    <r>
      <rPr>
        <vertAlign val="superscript"/>
        <sz val="10"/>
        <rFont val="Arial Narrow"/>
        <family val="2"/>
      </rPr>
      <t>7</t>
    </r>
  </si>
  <si>
    <r>
      <t>Interest on Program Income</t>
    </r>
    <r>
      <rPr>
        <i/>
        <vertAlign val="superscript"/>
        <sz val="10"/>
        <rFont val="Arial Narrow"/>
        <family val="2"/>
      </rPr>
      <t>8</t>
    </r>
  </si>
  <si>
    <r>
      <t>Sub-Recipient Cost Share</t>
    </r>
    <r>
      <rPr>
        <i/>
        <vertAlign val="superscript"/>
        <sz val="10"/>
        <rFont val="Arial Narrow"/>
        <family val="2"/>
      </rPr>
      <t>9</t>
    </r>
  </si>
  <si>
    <r>
      <t>Third Party Contributions</t>
    </r>
    <r>
      <rPr>
        <i/>
        <vertAlign val="superscript"/>
        <sz val="10"/>
        <rFont val="Arial Narrow"/>
        <family val="2"/>
      </rPr>
      <t>10</t>
    </r>
  </si>
  <si>
    <r>
      <t>II: EXPENSES</t>
    </r>
    <r>
      <rPr>
        <vertAlign val="superscript"/>
        <sz val="10"/>
        <rFont val="Arial Narrow"/>
        <family val="2"/>
      </rPr>
      <t>11</t>
    </r>
  </si>
  <si>
    <r>
      <t>(1) Sub-Recipient Agreements (ALL)</t>
    </r>
    <r>
      <rPr>
        <i/>
        <vertAlign val="superscript"/>
        <sz val="10"/>
        <rFont val="Arial Narrow"/>
        <family val="2"/>
      </rPr>
      <t>12</t>
    </r>
  </si>
  <si>
    <r>
      <t>TOTAL REVENUE – TOTAL EXPENSES</t>
    </r>
    <r>
      <rPr>
        <vertAlign val="superscript"/>
        <sz val="10"/>
        <rFont val="Arial Narrow"/>
        <family val="2"/>
      </rPr>
      <t>13</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</si>
  <si>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</si>
  <si>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[2]</t>
    </r>
    <r>
      <rPr>
        <sz val="10"/>
        <rFont val="Arial Narrow"/>
        <family val="2"/>
      </rPr>
      <t xml:space="preserve"> This line should reflect up to but no more than the annual base level of Federal Funding available to the Center. Centers will not be penalized for not requesting the full Federal amount available.</t>
    </r>
  </si>
  <si>
    <r>
      <t>[3]</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t>
    </r>
  </si>
  <si>
    <r>
      <t>[4]</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</si>
  <si>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 xml:space="preserve">[5] </t>
    </r>
    <r>
      <rPr>
        <sz val="10"/>
        <rFont val="Arial Narrow"/>
        <family val="2"/>
      </rPr>
      <t>Applicant contributions can consist of cash or in-kind contributions to the MEP project.</t>
    </r>
  </si>
  <si>
    <r>
      <t>[6]</t>
    </r>
    <r>
      <rPr>
        <sz val="10"/>
        <rFont val="Arial Narrow"/>
        <family val="2"/>
      </rPr>
      <t xml:space="preserve"> This line should reflect the amount of prior year Unexpended Program Income (UPI) to be carried forward. The narrative should specify and describe the composition of the total amount.</t>
    </r>
  </si>
  <si>
    <r>
      <t>[7]</t>
    </r>
    <r>
      <rPr>
        <sz val="10"/>
        <rFont val="Arial Narrow"/>
        <family val="2"/>
      </rPr>
      <t xml:space="preserve"> The cost categories provided under “Total Other” are examples. Expenses in this category will vary from Center to Center.</t>
    </r>
  </si>
  <si>
    <r>
      <t xml:space="preserve">[8]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</si>
  <si>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[9]</t>
    </r>
    <r>
      <rPr>
        <sz val="10"/>
        <rFont val="Arial Narrow"/>
        <family val="2"/>
      </rPr>
      <t xml:space="preserve"> This line should reflect the total estimated cash and in-kind cost share provided to the Recipient (Center) from all of its approved Sub-Recipients.</t>
    </r>
  </si>
  <si>
    <r>
      <t>[10]</t>
    </r>
    <r>
      <rPr>
        <sz val="10"/>
        <rFont val="Arial Narrow"/>
        <family val="2"/>
      </rPr>
      <t xml:space="preserve"> Third party contributions do not appear as a separate line item on the SF-424 but must be listed separately on this budget for MEP evaluation purposes.</t>
    </r>
  </si>
  <si>
    <r>
      <t>[11]</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</si>
  <si>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[12]</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</si>
  <si>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[13]</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Section 13 of the MEP General Terms and Conditions (February 2015) for guidance on requesting the carry forward of Unexpended Program Income.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</si>
  <si>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</si>
  <si>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</si>
  <si>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</si>
  <si>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</si>
  <si>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</si>
  <si>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</si>
  <si>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</si>
  <si>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</si>
  <si>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</si>
  <si>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</si>
  <si>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</si>
  <si>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</si>
  <si>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</si>
  <si>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</si>
  <si>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#1 = $2,000 + TPC #2 = $2,000 = $4,000
</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</si>
  <si>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</si>
  <si>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</si>
  <si>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</si>
  <si>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</si>
  <si>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</si>
  <si>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</si>
  <si>
    <t>Section I: REVENUE</t>
  </si>
  <si>
    <t>SUPPLEMENTAL NIST FUNDS:</t>
  </si>
  <si>
    <t>Describe the sources, limitation, etc., of funds being contributed by the Center in support of its own operations.</t>
  </si>
  <si>
    <t>Describe the sources, limitations (i.e., workforce only; training, etc.,) of state funds being contributed to the project.</t>
  </si>
  <si>
    <t>Describe the sources, limitations (i.e., workforce only, training, etc.,) of local funds being contributed to the project.</t>
  </si>
  <si>
    <t>(3) American Sales, Inc.</t>
  </si>
  <si>
    <t xml:space="preserve">(4) Jane Doe </t>
  </si>
  <si>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t>
    </r>
  </si>
  <si>
    <t>&lt;Enter Response Here&gt;</t>
  </si>
  <si>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</si>
  <si>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</si>
  <si>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r>
      <t>B.</t>
    </r>
    <r>
      <rPr>
        <b/>
        <sz val="7"/>
        <color theme="1"/>
        <rFont val="Arial Narrow"/>
        <family val="2"/>
      </rPr>
      <t xml:space="preserve">     </t>
    </r>
    <r>
      <rPr>
        <b/>
        <sz val="11"/>
        <color theme="1"/>
        <rFont val="Arial Narrow"/>
        <family val="2"/>
      </rPr>
      <t>UNEXPENDED FEDERAL FUNDS (UFF) FROM PRIOR OPERATING PERIOD</t>
    </r>
  </si>
  <si>
    <r>
      <t>C.</t>
    </r>
    <r>
      <rPr>
        <b/>
        <sz val="7"/>
        <color theme="1"/>
        <rFont val="Arial Narrow"/>
        <family val="2"/>
      </rPr>
      <t xml:space="preserve">     </t>
    </r>
    <r>
      <rPr>
        <b/>
        <sz val="11"/>
        <color theme="1"/>
        <rFont val="Arial Narrow"/>
        <family val="2"/>
      </rPr>
      <t>APPLICANT CONTRIBUTION</t>
    </r>
  </si>
  <si>
    <r>
      <t>D.</t>
    </r>
    <r>
      <rPr>
        <b/>
        <sz val="7"/>
        <color theme="1"/>
        <rFont val="Arial Narrow"/>
        <family val="2"/>
      </rPr>
      <t xml:space="preserve">     </t>
    </r>
    <r>
      <rPr>
        <b/>
        <sz val="11"/>
        <color theme="1"/>
        <rFont val="Arial Narrow"/>
        <family val="2"/>
      </rPr>
      <t>STATE FUNDS</t>
    </r>
  </si>
  <si>
    <r>
      <t>E.</t>
    </r>
    <r>
      <rPr>
        <b/>
        <sz val="7"/>
        <color theme="1"/>
        <rFont val="Arial Narrow"/>
        <family val="2"/>
      </rPr>
      <t xml:space="preserve">     </t>
    </r>
    <r>
      <rPr>
        <b/>
        <sz val="11"/>
        <color theme="1"/>
        <rFont val="Arial Narrow"/>
        <family val="2"/>
      </rPr>
      <t>LOCAL FUNDS</t>
    </r>
  </si>
  <si>
    <r>
      <t>F.</t>
    </r>
    <r>
      <rPr>
        <b/>
        <sz val="7"/>
        <color theme="1"/>
        <rFont val="Arial Narrow"/>
        <family val="2"/>
      </rPr>
      <t xml:space="preserve">     </t>
    </r>
    <r>
      <rPr>
        <b/>
        <sz val="11"/>
        <color theme="1"/>
        <rFont val="Arial Narrow"/>
        <family val="2"/>
      </rPr>
      <t>UNEXPENDED PROGRAM INCOME (UPI) (FROM PRIOR OPERATING YEAR)</t>
    </r>
  </si>
  <si>
    <r>
      <t>G.</t>
    </r>
    <r>
      <rPr>
        <b/>
        <sz val="7"/>
        <color theme="1"/>
        <rFont val="Arial Narrow"/>
        <family val="2"/>
      </rPr>
      <t xml:space="preserve">    </t>
    </r>
    <r>
      <rPr>
        <b/>
        <sz val="11"/>
        <color theme="1"/>
        <rFont val="Arial Narrow"/>
        <family val="2"/>
      </rPr>
      <t>PROGRAM INCOME (PROJECTED)</t>
    </r>
  </si>
  <si>
    <r>
      <t>H.</t>
    </r>
    <r>
      <rPr>
        <b/>
        <sz val="7"/>
        <color theme="1"/>
        <rFont val="Arial Narrow"/>
        <family val="2"/>
      </rPr>
      <t xml:space="preserve">     </t>
    </r>
    <r>
      <rPr>
        <b/>
        <sz val="11"/>
        <color theme="1"/>
        <rFont val="Arial Narrow"/>
        <family val="2"/>
      </rPr>
      <t>OTHER REVENUE</t>
    </r>
  </si>
  <si>
    <t>OMB Control No. 0693-0032</t>
  </si>
  <si>
    <t>Expiration Date: 09-30-2018</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</si>
  <si>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</si>
  <si>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</si>
  <si>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the Center requests $_______ in new Federal funds to act as a catalyst for strengthening American manufacturing – accelerating its ongoing transformation into a more efficient and powerful engine of innovation driving economic growth and job creation.</t>
    </r>
  </si>
  <si>
    <r>
      <rPr>
        <sz val="11"/>
        <color rgb="FFFF0000"/>
        <rFont val="Arial Narrow"/>
        <family val="2"/>
      </rPr>
      <t xml:space="preserve">SAMPLE: </t>
    </r>
    <r>
      <rPr>
        <sz val="11"/>
        <color theme="1"/>
        <rFont val="Arial Narrow"/>
        <family val="2"/>
      </rPr>
      <t>For the Operating Year 20</t>
    </r>
    <r>
      <rPr>
        <sz val="11"/>
        <color rgb="FFFF0000"/>
        <rFont val="Arial Narrow"/>
        <family val="2"/>
      </rPr>
      <t>XX</t>
    </r>
    <r>
      <rPr>
        <sz val="11"/>
        <color theme="1"/>
        <rFont val="Arial Narrow"/>
        <family val="2"/>
      </rPr>
      <t>, the Center requests $_________ in new Supplemental Federal funds. These one-time supplemental funds will be used in order to support the initiatives set out in the Center's Operating Outcome Statement</t>
    </r>
  </si>
  <si>
    <t>Per the NIST MEP General Terms and Conditions, as amended, Centers must request prior approval to carry forward UFF from the prior operating period. Centers may do so in this section of the operating plan. No Separate request for UFF carryforward is required. The request should include:
·       An explanation for the inability to expend the funds in the previous operating year
·       A plan for the use of the funds above-base (if applicable)
·       An updated SF424A and Subaward Table (if applicable) for the prior year reflecting the previously approved budget and the actuals should be included as attachments.
Requests for programmatic approval for the use of carryover are considered on a case-by-case basis. For centers entering into new awards (recieiving a new award number), please note that any remaining unexpended Federal funds at the end of a five-year award period will be de-obligated.</t>
  </si>
  <si>
    <t>· Interest on Program Income –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</si>
  <si>
    <t>· Subrecipient Cost Share – List other revenue sources include Center’s cash cost share and cost share of any subawardee. Sub-Recipients should include ALL Program Income earned within the award on this line- not just the income planned to be used in the operating year. All program income generated by the NIST MEP project should be reported. Excess program income will be shown as such in the “Total Revenue - Total Expenses” line of the budget table.</t>
  </si>
  <si>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</si>
  <si>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REVENUE – EXPENSES: If the total of “Revenue minus Expenses” in the Summary Budget Table is positive, please include a narrative that explains that this Unexpended Program Income (UPI) will be carried forward into the next operating year.  Please see the NIST MEP General Terms and Conditions, as amended for guidance on requesting NIST approval of carry forward of UPI.</t>
  </si>
  <si>
    <r>
      <rPr>
        <b/>
        <sz val="12"/>
        <rFont val="Arial Narrow"/>
        <family val="2"/>
      </rPr>
      <t>JUSTIFICATION</t>
    </r>
    <r>
      <rPr>
        <b/>
        <sz val="11"/>
        <color theme="1"/>
        <rFont val="Calibri"/>
        <family val="2"/>
        <scheme val="minor"/>
      </rPr>
      <t>:</t>
    </r>
    <r>
      <rPr>
        <sz val="11"/>
        <color theme="1"/>
        <rFont val="Calibri"/>
        <family val="2"/>
        <scheme val="minor"/>
      </rPr>
      <t xml:space="preserve"> </t>
    </r>
    <r>
      <rPr>
        <sz val="11"/>
        <color rgb="FFFF0000"/>
        <rFont val="Calibri"/>
        <family val="2"/>
        <scheme val="minor"/>
      </rPr>
      <t>XMEP</t>
    </r>
    <r>
      <rPr>
        <sz val="11"/>
        <color theme="1"/>
        <rFont val="Calibri"/>
        <family val="2"/>
        <scheme val="minor"/>
      </rPr>
      <t xml:space="preserve"> anticipates having a balance of UPI in the amount of $_____ at the end of the operating year. These funds will be…</t>
    </r>
  </si>
  <si>
    <t>Centers should provide a basis for the program income estimates included in the Budget Summary Table. The application of Program Income should be consistent with Section 13 of the NIST MEP General Terms and Conditions (February 2016).</t>
  </si>
  <si>
    <t>· Third Party Contributions – All third party cash/in-kind contributions should be clearly delineated by source. See Section 11.C. of the NIST MEP General Terms and Conditions (February 2016) for documentation requirments.</t>
  </si>
  <si>
    <t>As per prior practice, NIST is allowing Centers to carry forward program income from a prior award ONLY until the Center is re-competed. Per Section 13 of the NIST MEP General Terms and Conditions (February 2016), Centers must request prior approval to carry forward UPI from the prior operating period. Centers may do so in this section of the operating plan. No Separate request for UPI carryforward is required. The request should include:
·       An explanation for the inability to expend the funds in the previous operating year
·       A plan for the use of the funds (if applicable)
·       An updated SF424A and Subaward Table (if applicable) for the prior year reflecting the previously approved budget and the actuals.
Requests for programmatic approval for the use of carryover are considered on a case-by-case basis.
As a reminder, per Section 13.G of the NIST MEP General Terms and Conditions (February 2016), the NIST Grants Officer generally will only approve the carry forward of 50% or less of the annual Federal funding amount in UPI with the expectation that the Center will work with its assigned RM to ensure that it reinvests unexpended and future program income strategically into the project. Based on the explanation provided by a Center, the NIST Grants Officer may approve the carry forward of UPI in an amount greater than 50% of a Center’s annual Federal funding amount, although such approvals will generally be limited to cases where large amounts of UPI were reasonably unforeseeable by the Center or in other extraordinary circumstances faced by a Center. The NIST Grants Officer will provide the Recipient with written approval or denial of a request to carry forward UPI.
Also as a reminder, reporting program income to NIST via the SF-425 is cumulative. Program income earned under prior award number should be included when submitting this form.</t>
  </si>
  <si>
    <r>
      <t>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t>
    </r>
    <r>
      <rPr>
        <sz val="12"/>
        <color theme="4" tint="-0.249977111117893"/>
        <rFont val="Arial Narrow"/>
        <family val="2"/>
      </rPr>
      <t xml:space="preserve"> </t>
    </r>
    <r>
      <rPr>
        <sz val="12"/>
        <color rgb="FFFF0000"/>
        <rFont val="Arial Narrow"/>
        <family val="2"/>
      </rPr>
      <t xml:space="preserve">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FF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FF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</si>
  <si>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accdroance with  Recipients shall conduct all procurement transactions in accordance with the requirements set forth in  2 C.F.R. §§ 200.110(a) and 200.317 - 200.326.  </t>
  </si>
  <si>
    <t>(7) Board Expenses</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</si>
  <si>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orgnzations: Organzation A, Organization B, etc.
(6) Required yearly audit expenses that are allocable to the MEP project.  
(7) Reimbursement of travel and per diem costs for participation by board members in four meetings per year 
</t>
    </r>
  </si>
  <si>
    <t>10 members X 4 meetings</t>
  </si>
  <si>
    <t>XMEP - Enter Center Name Here</t>
  </si>
  <si>
    <r>
      <t>Subaward/Third Party  Contributions</t>
    </r>
    <r>
      <rPr>
        <b/>
        <vertAlign val="superscript"/>
        <sz val="10"/>
        <color theme="1"/>
        <rFont val="Arial Narrow"/>
        <family val="2"/>
      </rPr>
      <t>2</t>
    </r>
  </si>
  <si>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</si>
  <si>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</si>
  <si>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</si>
  <si>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</si>
  <si>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</si>
  <si>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</si>
  <si>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</si>
  <si>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</si>
  <si>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</si>
  <si>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</si>
  <si>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</si>
  <si>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</si>
  <si>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</si>
  <si>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</si>
  <si>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</si>
  <si>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</si>
  <si>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7/1/14-6/30/15</t>
  </si>
  <si>
    <t>SRA</t>
  </si>
  <si>
    <t>(2) Sub-Recipient Agreement #2</t>
  </si>
  <si>
    <t>(3) Sub-Recipient Agreement #3</t>
  </si>
  <si>
    <t>TOTAL SRAs</t>
  </si>
  <si>
    <t>(4) Third-Party Contributor #1</t>
  </si>
  <si>
    <t>TPC</t>
  </si>
  <si>
    <t>(5) Third-Party Contributor #2</t>
  </si>
  <si>
    <t>TOTAL TPCs</t>
  </si>
  <si>
    <t>TOTAL SRAs and TPCs</t>
  </si>
  <si>
    <t>NOTES:</t>
  </si>
  <si>
    <t>1.      Each item of the Subawards/Third Party In-Kind Contributions Table should be shown as a separate line item in this table</t>
  </si>
  <si>
    <t>2.      Dollar amounts listed in this table must tie directly to the budget, be described in the budget narrative, and correspond to the amounts reflected in the agreements themselves.</t>
  </si>
  <si>
    <t xml:space="preserve">3.      Per 15 C.F.R. Part 290.4(c)(4), please state the dollar amount proposed/budgeted (or the value of property provided in lieu of cash) by the Center under the award to the partner organization. </t>
  </si>
  <si>
    <t>4.      Per 15 C.F.R. Part 290.4(c)(5),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</si>
  <si>
    <r>
      <t>JUSTIFICATION</t>
    </r>
    <r>
      <rPr>
        <sz val="12"/>
        <color theme="1"/>
        <rFont val="Arial Narrow"/>
        <family val="2"/>
      </rPr>
      <t xml:space="preserve">:  </t>
    </r>
  </si>
  <si>
    <t xml:space="preserve">Centers should use this section to provide a 1-3 paragraph narrative for each SRA/TPC agreement that identifies the nature of the SRA/TPC contributions (e.g., office space, partner staff, etc.) and highlight the purpose of each agreement. </t>
  </si>
  <si>
    <r>
      <t>(1)</t>
    </r>
    <r>
      <rPr>
        <sz val="7"/>
        <color theme="1"/>
        <rFont val="Times New Roman"/>
        <family val="1"/>
      </rPr>
      <t xml:space="preserve">    </t>
    </r>
    <r>
      <rPr>
        <sz val="12"/>
        <color theme="1"/>
        <rFont val="Arial Narrow"/>
        <family val="2"/>
      </rPr>
      <t>SRA #1</t>
    </r>
  </si>
  <si>
    <r>
      <t>(2)</t>
    </r>
    <r>
      <rPr>
        <sz val="7"/>
        <color theme="1"/>
        <rFont val="Times New Roman"/>
        <family val="1"/>
      </rPr>
      <t xml:space="preserve">    </t>
    </r>
    <r>
      <rPr>
        <sz val="12"/>
        <color theme="1"/>
        <rFont val="Arial Narrow"/>
        <family val="2"/>
      </rPr>
      <t>SRA #2</t>
    </r>
    <r>
      <rPr>
        <sz val="11"/>
        <color theme="1"/>
        <rFont val="Calibri"/>
        <family val="2"/>
        <scheme val="minor"/>
      </rPr>
      <t/>
    </r>
  </si>
  <si>
    <r>
      <t>(3)</t>
    </r>
    <r>
      <rPr>
        <sz val="7"/>
        <color theme="1"/>
        <rFont val="Times New Roman"/>
        <family val="1"/>
      </rPr>
      <t xml:space="preserve">    </t>
    </r>
    <r>
      <rPr>
        <sz val="12"/>
        <color theme="1"/>
        <rFont val="Arial Narrow"/>
        <family val="2"/>
      </rPr>
      <t>SRA #3</t>
    </r>
    <r>
      <rPr>
        <sz val="11"/>
        <color theme="1"/>
        <rFont val="Calibri"/>
        <family val="2"/>
        <scheme val="minor"/>
      </rPr>
      <t/>
    </r>
  </si>
  <si>
    <r>
      <t>(4)</t>
    </r>
    <r>
      <rPr>
        <sz val="7"/>
        <color theme="1"/>
        <rFont val="Times New Roman"/>
        <family val="1"/>
      </rPr>
      <t xml:space="preserve">    </t>
    </r>
    <r>
      <rPr>
        <sz val="12"/>
        <color theme="1"/>
        <rFont val="Arial Narrow"/>
        <family val="2"/>
      </rPr>
      <t>TPC #1</t>
    </r>
  </si>
  <si>
    <r>
      <t>(5)</t>
    </r>
    <r>
      <rPr>
        <sz val="7"/>
        <color theme="1"/>
        <rFont val="Times New Roman"/>
        <family val="1"/>
      </rPr>
      <t xml:space="preserve">    </t>
    </r>
    <r>
      <rPr>
        <sz val="12"/>
        <color theme="1"/>
        <rFont val="Arial Narrow"/>
        <family val="2"/>
      </rPr>
      <t>TPC #2</t>
    </r>
  </si>
  <si>
    <r>
      <rPr>
        <b/>
        <sz val="10"/>
        <rFont val="Arial Narrow"/>
        <family val="2"/>
      </rPr>
      <t>Center Name:</t>
    </r>
    <r>
      <rPr>
        <sz val="10"/>
        <rFont val="Arial Narrow"/>
        <family val="2"/>
      </rPr>
      <t xml:space="preserve"> &lt;Center Name&gt;
</t>
    </r>
    <r>
      <rPr>
        <b/>
        <sz val="10"/>
        <rFont val="Arial Narrow"/>
        <family val="2"/>
      </rPr>
      <t>Cooperative Agreement Number:</t>
    </r>
    <r>
      <rPr>
        <sz val="10"/>
        <rFont val="Arial Narrow"/>
        <family val="2"/>
      </rPr>
      <t xml:space="preserve"> &lt;CA #&gt;</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</si>
</sst>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s>
  <fonts count="33"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sz val="11"/>
      <color rgb="FFFF0000"/>
      <name val="Calibri"/>
      <family val="2"/>
      <scheme val="minor"/>
    </font>
    <font>
      <b/>
      <sz val="11"/>
      <color theme="1"/>
      <name val="Calibri"/>
      <family val="2"/>
      <scheme val="minor"/>
    </font>
    <font>
      <sz val="12"/>
      <color rgb="FFFF0000"/>
      <name val="Arial Narrow"/>
      <family val="2"/>
    </font>
    <font>
      <b/>
      <sz val="12"/>
      <color rgb="FFFF0000"/>
      <name val="Arial Narrow"/>
      <family val="2"/>
    </font>
    <font>
      <sz val="12"/>
      <color theme="4" tint="-0.249977111117893"/>
      <name val="Arial Narrow"/>
      <family val="2"/>
    </font>
    <font>
      <b/>
      <sz val="10"/>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s>
  <fills count="8">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164" fontId="4" fillId="0" borderId="1" xfId="1" applyNumberFormat="1" applyFont="1" applyFill="1" applyBorder="1" applyAlignment="1">
      <alignment horizontal="right" vertical="top"/>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164" fontId="4" fillId="3" borderId="1" xfId="0" applyNumberFormat="1" applyFont="1" applyFill="1" applyBorder="1" applyAlignment="1">
      <alignment horizontal="righ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0" fontId="3" fillId="0" borderId="0" xfId="0" applyFont="1" applyAlignment="1">
      <alignment vertical="center"/>
    </xf>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horizontal="left"/>
    </xf>
    <xf numFmtId="0" fontId="17" fillId="0" borderId="0" xfId="0" applyFont="1"/>
    <xf numFmtId="0" fontId="17" fillId="0" borderId="0" xfId="0" applyFont="1" applyBorder="1" applyAlignment="1">
      <alignment horizontal="left" vertical="top" wrapText="1"/>
    </xf>
    <xf numFmtId="0" fontId="21" fillId="0" borderId="3" xfId="0" applyFont="1" applyBorder="1" applyAlignment="1">
      <alignment horizontal="left" vertical="center" wrapText="1"/>
    </xf>
    <xf numFmtId="0" fontId="23" fillId="0" borderId="0" xfId="0" applyFont="1" applyAlignment="1">
      <alignment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wrapText="1"/>
    </xf>
    <xf numFmtId="0" fontId="24" fillId="0" borderId="1" xfId="0" applyFont="1" applyBorder="1" applyAlignment="1">
      <alignment horizontal="center" wrapText="1"/>
    </xf>
    <xf numFmtId="0" fontId="21" fillId="5" borderId="1" xfId="0" applyFont="1" applyFill="1" applyBorder="1" applyAlignment="1">
      <alignment horizontal="center" wrapText="1"/>
    </xf>
    <xf numFmtId="0" fontId="23" fillId="0" borderId="0" xfId="0" applyFont="1" applyAlignment="1">
      <alignment horizontal="center" wrapText="1"/>
    </xf>
    <xf numFmtId="0" fontId="25" fillId="0" borderId="1" xfId="0" applyFont="1" applyBorder="1" applyAlignment="1">
      <alignment horizontal="center" wrapText="1"/>
    </xf>
    <xf numFmtId="0" fontId="26" fillId="0" borderId="1" xfId="0" applyFont="1" applyBorder="1" applyAlignment="1">
      <alignment horizontal="center" wrapText="1"/>
    </xf>
    <xf numFmtId="0" fontId="25" fillId="5" borderId="1" xfId="0" applyFont="1" applyFill="1" applyBorder="1" applyAlignment="1">
      <alignment horizontal="center" wrapText="1"/>
    </xf>
    <xf numFmtId="0" fontId="25" fillId="0" borderId="0" xfId="0" applyFont="1" applyAlignment="1">
      <alignment horizontal="center" wrapText="1"/>
    </xf>
    <xf numFmtId="0" fontId="23" fillId="0" borderId="1" xfId="0" applyFont="1" applyBorder="1" applyAlignment="1">
      <alignment wrapText="1"/>
    </xf>
    <xf numFmtId="0" fontId="23" fillId="0" borderId="1" xfId="0" applyFont="1" applyBorder="1" applyAlignment="1">
      <alignment horizontal="center" wrapText="1"/>
    </xf>
    <xf numFmtId="0" fontId="29" fillId="0" borderId="1" xfId="0" applyFont="1" applyBorder="1" applyAlignment="1">
      <alignment horizontal="center" vertical="center" wrapText="1"/>
    </xf>
    <xf numFmtId="166" fontId="23" fillId="6" borderId="1" xfId="1" applyNumberFormat="1" applyFont="1" applyFill="1" applyBorder="1" applyAlignment="1">
      <alignment horizontal="center" wrapText="1"/>
    </xf>
    <xf numFmtId="166" fontId="23" fillId="0" borderId="1" xfId="1" applyNumberFormat="1" applyFont="1" applyBorder="1" applyAlignment="1">
      <alignment wrapText="1"/>
    </xf>
    <xf numFmtId="166" fontId="23" fillId="0" borderId="1" xfId="1"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166" fontId="23" fillId="6" borderId="1" xfId="1" applyNumberFormat="1" applyFont="1" applyFill="1" applyBorder="1" applyAlignment="1">
      <alignment horizontal="center" vertical="center" wrapText="1"/>
    </xf>
    <xf numFmtId="166" fontId="23" fillId="0" borderId="1" xfId="1" applyNumberFormat="1" applyFont="1" applyBorder="1" applyAlignment="1">
      <alignment vertical="center" wrapText="1"/>
    </xf>
    <xf numFmtId="0" fontId="21" fillId="0" borderId="1" xfId="0" applyFont="1" applyBorder="1" applyAlignment="1">
      <alignment horizontal="right" vertical="center" wrapText="1"/>
    </xf>
    <xf numFmtId="166" fontId="21" fillId="6" borderId="1" xfId="1" applyNumberFormat="1" applyFont="1" applyFill="1" applyBorder="1" applyAlignment="1">
      <alignment vertical="center" wrapText="1"/>
    </xf>
    <xf numFmtId="166" fontId="21" fillId="0" borderId="1" xfId="1" applyNumberFormat="1" applyFont="1" applyBorder="1" applyAlignment="1">
      <alignment vertical="center" wrapText="1"/>
    </xf>
    <xf numFmtId="166" fontId="21" fillId="0" borderId="1" xfId="1" applyNumberFormat="1" applyFont="1" applyBorder="1" applyAlignment="1">
      <alignment horizontal="center" vertical="center" wrapText="1"/>
    </xf>
    <xf numFmtId="166" fontId="23" fillId="7" borderId="1" xfId="1" applyNumberFormat="1" applyFont="1" applyFill="1" applyBorder="1" applyAlignment="1">
      <alignment vertical="center" wrapText="1"/>
    </xf>
    <xf numFmtId="0" fontId="21" fillId="0" borderId="0" xfId="0" applyFont="1" applyAlignment="1">
      <alignment vertical="center"/>
    </xf>
    <xf numFmtId="0" fontId="23" fillId="0" borderId="0" xfId="0" applyFont="1" applyAlignment="1">
      <alignment horizontal="center"/>
    </xf>
    <xf numFmtId="0" fontId="23" fillId="0" borderId="0" xfId="0" applyFont="1" applyAlignment="1"/>
    <xf numFmtId="0" fontId="30" fillId="0" borderId="0" xfId="0" applyFont="1" applyAlignment="1">
      <alignment vertical="center"/>
    </xf>
    <xf numFmtId="0" fontId="31" fillId="0" borderId="0" xfId="0" applyFont="1" applyAlignment="1">
      <alignment vertical="center"/>
    </xf>
    <xf numFmtId="0" fontId="16" fillId="0" borderId="0" xfId="0" applyFont="1"/>
    <xf numFmtId="0" fontId="2"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7" fillId="0" borderId="0" xfId="0" applyFont="1" applyBorder="1" applyAlignment="1">
      <alignment horizontal="left" vertical="top" wrapText="1"/>
    </xf>
    <xf numFmtId="0" fontId="17" fillId="0" borderId="0" xfId="0" applyFont="1" applyAlignment="1">
      <alignment horizontal="left" vertical="top" wrapText="1"/>
    </xf>
    <xf numFmtId="0" fontId="17" fillId="0" borderId="8" xfId="0" applyFont="1" applyBorder="1" applyAlignment="1">
      <alignment horizontal="left" vertical="top" wrapText="1"/>
    </xf>
    <xf numFmtId="0" fontId="9" fillId="0" borderId="0" xfId="0" applyFont="1" applyAlignment="1">
      <alignment horizontal="left"/>
    </xf>
    <xf numFmtId="0" fontId="17" fillId="0" borderId="4" xfId="0" applyFont="1" applyBorder="1" applyAlignment="1">
      <alignment horizontal="left" vertical="top" wrapText="1"/>
    </xf>
    <xf numFmtId="0" fontId="9"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2" fillId="4" borderId="1" xfId="0" applyFont="1" applyFill="1" applyBorder="1" applyAlignment="1">
      <alignment horizontal="center"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9" fillId="0" borderId="0" xfId="0" applyFont="1" applyBorder="1" applyAlignment="1">
      <alignment horizontal="left" wrapText="1"/>
    </xf>
    <xf numFmtId="0" fontId="10" fillId="0" borderId="0" xfId="0" applyFont="1" applyAlignment="1"/>
    <xf numFmtId="49" fontId="4" fillId="0" borderId="1" xfId="0" applyNumberFormat="1" applyFont="1" applyBorder="1" applyAlignment="1">
      <alignment horizontal="left" vertical="top"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31" fillId="0" borderId="0" xfId="0" applyFont="1" applyAlignment="1">
      <alignment horizontal="left" vertical="center"/>
    </xf>
    <xf numFmtId="0" fontId="23" fillId="0" borderId="0" xfId="0" applyFont="1" applyAlignment="1">
      <alignment horizontal="left" vertical="center" wrapText="1"/>
    </xf>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horizontal="left"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2" xfId="0" applyFont="1" applyBorder="1" applyAlignment="1">
      <alignment horizontal="left" vertical="center" wrapText="1"/>
    </xf>
    <xf numFmtId="0" fontId="23" fillId="0" borderId="9" xfId="0" applyFont="1" applyBorder="1" applyAlignment="1">
      <alignment horizontal="left" vertical="center" wrapText="1"/>
    </xf>
    <xf numFmtId="0" fontId="23" fillId="0" borderId="3" xfId="0" applyFont="1" applyBorder="1" applyAlignment="1">
      <alignment horizontal="left" vertical="center" wrapText="1"/>
    </xf>
    <xf numFmtId="0" fontId="21" fillId="0" borderId="1" xfId="0" applyFont="1" applyBorder="1" applyAlignment="1">
      <alignment horizontal="center" wrapText="1"/>
    </xf>
    <xf numFmtId="0" fontId="17" fillId="0" borderId="0" xfId="0" applyFont="1" applyAlignment="1">
      <alignment horizontal="left" vertical="center" wrapText="1"/>
    </xf>
    <xf numFmtId="0" fontId="4" fillId="0" borderId="0" xfId="0" applyFont="1" applyAlignment="1">
      <alignmen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733425</xdr:colOff>
      <xdr:row>11</xdr:row>
      <xdr:rowOff>123825</xdr:rowOff>
    </xdr:from>
    <xdr:ext cx="184731" cy="264560"/>
    <xdr:sp macro="" textlink="">
      <xdr:nvSpPr>
        <xdr:cNvPr id="3" name="TextBox 2"/>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4.4" x14ac:dyDescent="0.3"/>
  <sheetData>
    <row r="1" spans="1:1" x14ac:dyDescent="0.3">
      <c r="A1" s="122" t="s">
        <v>192</v>
      </c>
    </row>
    <row r="3" spans="1:1" x14ac:dyDescent="0.3">
      <c r="A3" t="s">
        <v>190</v>
      </c>
    </row>
    <row r="4" spans="1:1" x14ac:dyDescent="0.3">
      <c r="A4" t="s">
        <v>191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tabSelected="1" view="pageBreakPreview" zoomScaleNormal="100" zoomScaleSheetLayoutView="100" workbookViewId="0">
      <selection activeCell="K5" sqref="K5"/>
    </sheetView>
  </sheetViews>
  <sheetFormatPr defaultColWidth="8.88671875" defaultRowHeight="13.8" x14ac:dyDescent="0.3"/>
  <cols>
    <col min="1" max="1" width="32.5546875" style="4" customWidth="1"/>
    <col min="2" max="2" width="11.6640625" style="41" customWidth="1"/>
    <col min="3" max="3" width="7.6640625" style="42" customWidth="1"/>
    <col min="4" max="5" width="11.6640625" style="41" customWidth="1"/>
    <col min="6" max="6" width="7.6640625" style="42" customWidth="1"/>
    <col min="7" max="7" width="11.6640625" style="41" customWidth="1"/>
    <col min="8" max="8" width="8.88671875" style="4"/>
    <col min="9" max="9" width="12.5546875" style="4" bestFit="1" customWidth="1"/>
    <col min="10" max="16384" width="8.88671875" style="4"/>
  </cols>
  <sheetData>
    <row r="1" spans="1:7" ht="43.2" customHeight="1" x14ac:dyDescent="0.3">
      <c r="A1" s="173" t="s">
        <v>250</v>
      </c>
    </row>
    <row r="2" spans="1:7" s="3" customFormat="1" ht="41.4" x14ac:dyDescent="0.3">
      <c r="A2" s="1" t="s">
        <v>124</v>
      </c>
      <c r="B2" s="1" t="s">
        <v>45</v>
      </c>
      <c r="C2" s="2" t="s">
        <v>49</v>
      </c>
      <c r="D2" s="1" t="s">
        <v>0</v>
      </c>
      <c r="E2" s="1" t="s">
        <v>1</v>
      </c>
      <c r="F2" s="2" t="s">
        <v>49</v>
      </c>
      <c r="G2" s="1" t="s">
        <v>2</v>
      </c>
    </row>
    <row r="3" spans="1:7" x14ac:dyDescent="0.3">
      <c r="A3" s="124" t="s">
        <v>125</v>
      </c>
      <c r="B3" s="124"/>
      <c r="C3" s="124"/>
      <c r="D3" s="124"/>
      <c r="E3" s="124"/>
      <c r="F3" s="124"/>
      <c r="G3" s="124"/>
    </row>
    <row r="4" spans="1:7" ht="15.6" x14ac:dyDescent="0.3">
      <c r="A4" s="5" t="s">
        <v>126</v>
      </c>
      <c r="B4" s="6">
        <v>400000</v>
      </c>
      <c r="C4" s="7"/>
      <c r="D4" s="8"/>
      <c r="E4" s="8"/>
      <c r="F4" s="7"/>
      <c r="G4" s="9">
        <f t="shared" ref="G4:G12" si="0">SUM(B4:E4)</f>
        <v>400000</v>
      </c>
    </row>
    <row r="5" spans="1:7" x14ac:dyDescent="0.3">
      <c r="A5" s="5" t="s">
        <v>117</v>
      </c>
      <c r="B5" s="6">
        <v>0</v>
      </c>
      <c r="C5" s="7"/>
      <c r="D5" s="8"/>
      <c r="E5" s="8"/>
      <c r="F5" s="7"/>
      <c r="G5" s="9">
        <v>0</v>
      </c>
    </row>
    <row r="6" spans="1:7" ht="29.4" x14ac:dyDescent="0.3">
      <c r="A6" s="5" t="s">
        <v>127</v>
      </c>
      <c r="B6" s="6">
        <v>10000</v>
      </c>
      <c r="C6" s="7"/>
      <c r="D6" s="8"/>
      <c r="E6" s="8"/>
      <c r="F6" s="7"/>
      <c r="G6" s="9">
        <f t="shared" si="0"/>
        <v>10000</v>
      </c>
    </row>
    <row r="7" spans="1:7" ht="29.4" x14ac:dyDescent="0.3">
      <c r="A7" s="5" t="s">
        <v>128</v>
      </c>
      <c r="B7" s="10">
        <v>4500</v>
      </c>
      <c r="C7" s="7"/>
      <c r="D7" s="8"/>
      <c r="E7" s="8"/>
      <c r="F7" s="7"/>
      <c r="G7" s="9">
        <f t="shared" si="0"/>
        <v>4500</v>
      </c>
    </row>
    <row r="8" spans="1:7" ht="15.6" x14ac:dyDescent="0.3">
      <c r="A8" s="5" t="s">
        <v>129</v>
      </c>
      <c r="B8" s="8"/>
      <c r="C8" s="7"/>
      <c r="D8" s="6">
        <v>0</v>
      </c>
      <c r="E8" s="8"/>
      <c r="F8" s="7"/>
      <c r="G8" s="9">
        <v>0</v>
      </c>
    </row>
    <row r="9" spans="1:7" x14ac:dyDescent="0.3">
      <c r="A9" s="5" t="s">
        <v>3</v>
      </c>
      <c r="B9" s="8"/>
      <c r="C9" s="7"/>
      <c r="D9" s="6">
        <v>100000</v>
      </c>
      <c r="E9" s="6">
        <v>0</v>
      </c>
      <c r="F9" s="7"/>
      <c r="G9" s="9">
        <f t="shared" si="0"/>
        <v>100000</v>
      </c>
    </row>
    <row r="10" spans="1:7" ht="29.4" x14ac:dyDescent="0.3">
      <c r="A10" s="5" t="s">
        <v>130</v>
      </c>
      <c r="B10" s="8"/>
      <c r="C10" s="7"/>
      <c r="D10" s="6">
        <v>50000</v>
      </c>
      <c r="E10" s="8"/>
      <c r="F10" s="7"/>
      <c r="G10" s="9">
        <f t="shared" si="0"/>
        <v>50000</v>
      </c>
    </row>
    <row r="11" spans="1:7" x14ac:dyDescent="0.3">
      <c r="A11" s="5" t="s">
        <v>118</v>
      </c>
      <c r="B11" s="8"/>
      <c r="C11" s="7"/>
      <c r="D11" s="6">
        <v>176000</v>
      </c>
      <c r="E11" s="8"/>
      <c r="F11" s="7"/>
      <c r="G11" s="9">
        <f t="shared" si="0"/>
        <v>176000</v>
      </c>
    </row>
    <row r="12" spans="1:7" s="15" customFormat="1" ht="15.6" x14ac:dyDescent="0.3">
      <c r="A12" s="11" t="s">
        <v>131</v>
      </c>
      <c r="B12" s="8"/>
      <c r="C12" s="12"/>
      <c r="D12" s="13">
        <f>SUM(D13:D15)</f>
        <v>148000</v>
      </c>
      <c r="E12" s="13">
        <f>SUM(E13:E15)</f>
        <v>355100</v>
      </c>
      <c r="F12" s="12"/>
      <c r="G12" s="14">
        <f t="shared" si="0"/>
        <v>503100</v>
      </c>
    </row>
    <row r="13" spans="1:7" s="21" customFormat="1" ht="15.6" x14ac:dyDescent="0.3">
      <c r="A13" s="16" t="s">
        <v>132</v>
      </c>
      <c r="B13" s="17"/>
      <c r="C13" s="18"/>
      <c r="D13" s="19">
        <v>0</v>
      </c>
      <c r="E13" s="8"/>
      <c r="F13" s="18"/>
      <c r="G13" s="20">
        <f>SUM(D13:E13,B13)</f>
        <v>0</v>
      </c>
    </row>
    <row r="14" spans="1:7" s="21" customFormat="1" ht="15.6" x14ac:dyDescent="0.3">
      <c r="A14" s="16" t="s">
        <v>133</v>
      </c>
      <c r="B14" s="17"/>
      <c r="C14" s="18"/>
      <c r="D14" s="22">
        <v>148000</v>
      </c>
      <c r="E14" s="22">
        <v>200000</v>
      </c>
      <c r="F14" s="18"/>
      <c r="G14" s="23">
        <f t="shared" ref="G14:G15" si="1">SUM(D14:E14,B14)</f>
        <v>348000</v>
      </c>
    </row>
    <row r="15" spans="1:7" s="21" customFormat="1" ht="15.6" x14ac:dyDescent="0.3">
      <c r="A15" s="16" t="s">
        <v>134</v>
      </c>
      <c r="B15" s="17"/>
      <c r="C15" s="18"/>
      <c r="D15" s="17"/>
      <c r="E15" s="19">
        <v>155100</v>
      </c>
      <c r="F15" s="18"/>
      <c r="G15" s="20">
        <f t="shared" si="1"/>
        <v>155100</v>
      </c>
    </row>
    <row r="16" spans="1:7" s="27" customFormat="1" x14ac:dyDescent="0.3">
      <c r="A16" s="24" t="s">
        <v>4</v>
      </c>
      <c r="B16" s="25">
        <f>SUM(B4:B12)</f>
        <v>414500</v>
      </c>
      <c r="C16" s="26">
        <f>B16/G16</f>
        <v>0.33330652943068512</v>
      </c>
      <c r="D16" s="14">
        <f>SUM(D4:D12)</f>
        <v>474000</v>
      </c>
      <c r="E16" s="14">
        <f>SUM(E4:E12)</f>
        <v>355100</v>
      </c>
      <c r="F16" s="26">
        <f>(D16+E16)/G16</f>
        <v>0.66669347056931494</v>
      </c>
      <c r="G16" s="14">
        <f>B16+D16+E16</f>
        <v>1243600</v>
      </c>
    </row>
    <row r="17" spans="1:7" x14ac:dyDescent="0.3">
      <c r="A17" s="123" t="s">
        <v>135</v>
      </c>
      <c r="B17" s="123"/>
      <c r="C17" s="123"/>
      <c r="D17" s="123"/>
      <c r="E17" s="123"/>
      <c r="F17" s="123"/>
      <c r="G17" s="123"/>
    </row>
    <row r="18" spans="1:7" x14ac:dyDescent="0.3">
      <c r="A18" s="5" t="s">
        <v>5</v>
      </c>
      <c r="B18" s="9">
        <f>'Expense Narrative'!F14</f>
        <v>148500</v>
      </c>
      <c r="C18" s="12"/>
      <c r="D18" s="9">
        <f>'Expense Narrative'!G14</f>
        <v>148500</v>
      </c>
      <c r="E18" s="9">
        <f>'Expense Narrative'!H14</f>
        <v>112800</v>
      </c>
      <c r="F18" s="12"/>
      <c r="G18" s="9">
        <f t="shared" ref="G18:G37" si="2">SUM(B18:E18)</f>
        <v>409800</v>
      </c>
    </row>
    <row r="19" spans="1:7" x14ac:dyDescent="0.3">
      <c r="A19" s="5" t="s">
        <v>6</v>
      </c>
      <c r="B19" s="9">
        <f>'Expense Narrative'!F22</f>
        <v>30630</v>
      </c>
      <c r="C19" s="12"/>
      <c r="D19" s="9">
        <f>'Expense Narrative'!G22</f>
        <v>30630</v>
      </c>
      <c r="E19" s="9">
        <f>'Expense Narrative'!H22</f>
        <v>28200</v>
      </c>
      <c r="F19" s="12"/>
      <c r="G19" s="9">
        <f t="shared" si="2"/>
        <v>89460</v>
      </c>
    </row>
    <row r="20" spans="1:7" x14ac:dyDescent="0.3">
      <c r="A20" s="5" t="s">
        <v>7</v>
      </c>
      <c r="B20" s="9">
        <f>'Expense Narrative'!G36</f>
        <v>6508</v>
      </c>
      <c r="C20" s="12"/>
      <c r="D20" s="9">
        <f>'Expense Narrative'!H36</f>
        <v>6508</v>
      </c>
      <c r="E20" s="9">
        <f>'Expense Narrative'!I36</f>
        <v>0</v>
      </c>
      <c r="F20" s="12"/>
      <c r="G20" s="9">
        <f t="shared" si="2"/>
        <v>13016</v>
      </c>
    </row>
    <row r="21" spans="1:7" x14ac:dyDescent="0.3">
      <c r="A21" s="5" t="s">
        <v>8</v>
      </c>
      <c r="B21" s="28">
        <v>8199</v>
      </c>
      <c r="C21" s="12"/>
      <c r="D21" s="9">
        <f>'Expense Narrative'!G46</f>
        <v>10000</v>
      </c>
      <c r="E21" s="9">
        <f>'Expense Narrative'!H46</f>
        <v>5000</v>
      </c>
      <c r="F21" s="12"/>
      <c r="G21" s="28">
        <f t="shared" si="2"/>
        <v>23199</v>
      </c>
    </row>
    <row r="22" spans="1:7" x14ac:dyDescent="0.3">
      <c r="A22" s="5" t="s">
        <v>9</v>
      </c>
      <c r="B22" s="9">
        <f>'Expense Narrative'!F57</f>
        <v>6000</v>
      </c>
      <c r="C22" s="12"/>
      <c r="D22" s="9">
        <f>'Expense Narrative'!G57</f>
        <v>15000</v>
      </c>
      <c r="E22" s="9">
        <f>'Expense Narrative'!H57</f>
        <v>4000</v>
      </c>
      <c r="F22" s="12"/>
      <c r="G22" s="9">
        <f t="shared" si="2"/>
        <v>25000</v>
      </c>
    </row>
    <row r="23" spans="1:7" s="15" customFormat="1" x14ac:dyDescent="0.3">
      <c r="A23" s="11" t="s">
        <v>66</v>
      </c>
      <c r="B23" s="13">
        <f>SUM(B24:B27)</f>
        <v>104700</v>
      </c>
      <c r="C23" s="12"/>
      <c r="D23" s="13">
        <f>SUM(D24:D27)</f>
        <v>26321</v>
      </c>
      <c r="E23" s="8"/>
      <c r="F23" s="12"/>
      <c r="G23" s="14">
        <f t="shared" si="2"/>
        <v>131021</v>
      </c>
    </row>
    <row r="24" spans="1:7" s="21" customFormat="1" x14ac:dyDescent="0.3">
      <c r="A24" s="16" t="s">
        <v>70</v>
      </c>
      <c r="B24" s="20">
        <f>'Expense Narrative'!G63</f>
        <v>15000</v>
      </c>
      <c r="C24" s="29"/>
      <c r="D24" s="20">
        <f>'Expense Narrative'!H63</f>
        <v>5000</v>
      </c>
      <c r="E24" s="8"/>
      <c r="F24" s="29"/>
      <c r="G24" s="20">
        <f t="shared" si="2"/>
        <v>20000</v>
      </c>
    </row>
    <row r="25" spans="1:7" s="21" customFormat="1" x14ac:dyDescent="0.3">
      <c r="A25" s="16" t="s">
        <v>71</v>
      </c>
      <c r="B25" s="20">
        <f>'Expense Narrative'!G64</f>
        <v>8500</v>
      </c>
      <c r="C25" s="29"/>
      <c r="D25" s="20">
        <f>'Expense Narrative'!H64</f>
        <v>0</v>
      </c>
      <c r="E25" s="8"/>
      <c r="F25" s="29"/>
      <c r="G25" s="20">
        <f t="shared" si="2"/>
        <v>8500</v>
      </c>
    </row>
    <row r="26" spans="1:7" s="21" customFormat="1" x14ac:dyDescent="0.3">
      <c r="A26" s="16" t="s">
        <v>177</v>
      </c>
      <c r="B26" s="20">
        <f>'Expense Narrative'!G65</f>
        <v>31200</v>
      </c>
      <c r="C26" s="29"/>
      <c r="D26" s="20">
        <f>'Expense Narrative'!H65</f>
        <v>21321</v>
      </c>
      <c r="E26" s="8"/>
      <c r="F26" s="29"/>
      <c r="G26" s="20">
        <f t="shared" si="2"/>
        <v>52521</v>
      </c>
    </row>
    <row r="27" spans="1:7" s="21" customFormat="1" x14ac:dyDescent="0.3">
      <c r="A27" s="16" t="s">
        <v>178</v>
      </c>
      <c r="B27" s="20">
        <f>'Expense Narrative'!G66</f>
        <v>50000</v>
      </c>
      <c r="C27" s="29"/>
      <c r="D27" s="20">
        <f>'Expense Narrative'!H66</f>
        <v>0</v>
      </c>
      <c r="E27" s="8"/>
      <c r="F27" s="29"/>
      <c r="G27" s="20">
        <f t="shared" si="2"/>
        <v>50000</v>
      </c>
    </row>
    <row r="28" spans="1:7" s="15" customFormat="1" x14ac:dyDescent="0.3">
      <c r="A28" s="11" t="s">
        <v>67</v>
      </c>
      <c r="B28" s="13">
        <f>SUM(B29:B35)</f>
        <v>60051</v>
      </c>
      <c r="C28" s="12"/>
      <c r="D28" s="13">
        <f>SUM(D29:D35)</f>
        <v>179964</v>
      </c>
      <c r="E28" s="13">
        <f>SUM(E29:E35)</f>
        <v>205100</v>
      </c>
      <c r="F28" s="12"/>
      <c r="G28" s="14">
        <f t="shared" si="2"/>
        <v>445115</v>
      </c>
    </row>
    <row r="29" spans="1:7" s="21" customFormat="1" ht="15.6" x14ac:dyDescent="0.3">
      <c r="A29" s="16" t="s">
        <v>136</v>
      </c>
      <c r="B29" s="30">
        <f>'Expense Narrative'!F75</f>
        <v>26000</v>
      </c>
      <c r="C29" s="29"/>
      <c r="D29" s="30">
        <f>'Expense Narrative'!G75</f>
        <v>146000</v>
      </c>
      <c r="E29" s="30">
        <f>'Expense Narrative'!H75</f>
        <v>200000</v>
      </c>
      <c r="F29" s="29"/>
      <c r="G29" s="23">
        <f t="shared" si="2"/>
        <v>372000</v>
      </c>
    </row>
    <row r="30" spans="1:7" s="21" customFormat="1" x14ac:dyDescent="0.3">
      <c r="A30" s="16" t="s">
        <v>52</v>
      </c>
      <c r="B30" s="31">
        <f>'Expense Narrative'!F76</f>
        <v>22001</v>
      </c>
      <c r="C30" s="29"/>
      <c r="D30" s="20">
        <f>'Expense Narrative'!G76</f>
        <v>22003</v>
      </c>
      <c r="E30" s="20">
        <f>'Expense Narrative'!H76</f>
        <v>5100</v>
      </c>
      <c r="F30" s="29"/>
      <c r="G30" s="20">
        <f t="shared" si="2"/>
        <v>49104</v>
      </c>
    </row>
    <row r="31" spans="1:7" s="21" customFormat="1" x14ac:dyDescent="0.3">
      <c r="A31" s="16" t="s">
        <v>53</v>
      </c>
      <c r="B31" s="31">
        <f>'Expense Narrative'!F77</f>
        <v>5250</v>
      </c>
      <c r="C31" s="29"/>
      <c r="D31" s="20">
        <f>'Expense Narrative'!G77</f>
        <v>5250</v>
      </c>
      <c r="E31" s="20">
        <f>'Expense Narrative'!H77</f>
        <v>0</v>
      </c>
      <c r="F31" s="29"/>
      <c r="G31" s="20">
        <f t="shared" si="2"/>
        <v>10500</v>
      </c>
    </row>
    <row r="32" spans="1:7" s="21" customFormat="1" ht="28.95" customHeight="1" x14ac:dyDescent="0.3">
      <c r="A32" s="16" t="s">
        <v>115</v>
      </c>
      <c r="B32" s="31">
        <f>'Expense Narrative'!F78</f>
        <v>1500</v>
      </c>
      <c r="C32" s="29"/>
      <c r="D32" s="20">
        <f>'Expense Narrative'!G78</f>
        <v>1500</v>
      </c>
      <c r="E32" s="20">
        <f>'Expense Narrative'!H78</f>
        <v>0</v>
      </c>
      <c r="F32" s="29"/>
      <c r="G32" s="20">
        <f t="shared" si="2"/>
        <v>3000</v>
      </c>
    </row>
    <row r="33" spans="1:9" s="21" customFormat="1" x14ac:dyDescent="0.3">
      <c r="A33" s="16" t="s">
        <v>54</v>
      </c>
      <c r="B33" s="31">
        <f>'Expense Narrative'!F79</f>
        <v>800</v>
      </c>
      <c r="C33" s="29"/>
      <c r="D33" s="20">
        <f>'Expense Narrative'!G79</f>
        <v>1200</v>
      </c>
      <c r="E33" s="20">
        <f>'Expense Narrative'!H79</f>
        <v>0</v>
      </c>
      <c r="F33" s="29"/>
      <c r="G33" s="20">
        <f t="shared" si="2"/>
        <v>2000</v>
      </c>
    </row>
    <row r="34" spans="1:9" s="21" customFormat="1" x14ac:dyDescent="0.3">
      <c r="A34" s="16" t="s">
        <v>55</v>
      </c>
      <c r="B34" s="31">
        <f>'Expense Narrative'!F80</f>
        <v>2500</v>
      </c>
      <c r="C34" s="29"/>
      <c r="D34" s="20">
        <f>'Expense Narrative'!G80</f>
        <v>2011</v>
      </c>
      <c r="E34" s="20">
        <f>'Expense Narrative'!H80</f>
        <v>0</v>
      </c>
      <c r="F34" s="29"/>
      <c r="G34" s="20">
        <f t="shared" si="2"/>
        <v>4511</v>
      </c>
    </row>
    <row r="35" spans="1:9" s="21" customFormat="1" x14ac:dyDescent="0.3">
      <c r="A35" s="16" t="s">
        <v>207</v>
      </c>
      <c r="B35" s="31">
        <f>'Expense Narrative'!F81</f>
        <v>2000</v>
      </c>
      <c r="C35" s="29"/>
      <c r="D35" s="20">
        <f>'Expense Narrative'!G81</f>
        <v>2000</v>
      </c>
      <c r="E35" s="20">
        <f>'Expense Narrative'!H81</f>
        <v>0</v>
      </c>
      <c r="F35" s="29"/>
      <c r="G35" s="20">
        <f t="shared" ref="G35" si="3">SUM(B35:E35)</f>
        <v>4000</v>
      </c>
    </row>
    <row r="36" spans="1:9" x14ac:dyDescent="0.3">
      <c r="A36" s="32" t="s">
        <v>65</v>
      </c>
      <c r="B36" s="13">
        <f>B18+B19+B20+B21+B22+B23+B28</f>
        <v>364588</v>
      </c>
      <c r="C36" s="12"/>
      <c r="D36" s="13">
        <f>D18+D19+D20+D21+D22+D23+D28</f>
        <v>416923</v>
      </c>
      <c r="E36" s="13">
        <f>E18+E19+E20+E21+E22+E23+E28</f>
        <v>355100</v>
      </c>
      <c r="F36" s="12"/>
      <c r="G36" s="9">
        <f t="shared" si="2"/>
        <v>1136611</v>
      </c>
    </row>
    <row r="37" spans="1:9" x14ac:dyDescent="0.3">
      <c r="A37" s="32" t="s">
        <v>114</v>
      </c>
      <c r="B37" s="13">
        <f>'Expense Narrative'!F89</f>
        <v>49912.097199999997</v>
      </c>
      <c r="C37" s="12"/>
      <c r="D37" s="13">
        <f>'Expense Narrative'!G89</f>
        <v>57076.758699999998</v>
      </c>
      <c r="E37" s="33"/>
      <c r="F37" s="12"/>
      <c r="G37" s="9">
        <f t="shared" si="2"/>
        <v>106988.8559</v>
      </c>
    </row>
    <row r="38" spans="1:9" s="27" customFormat="1" x14ac:dyDescent="0.3">
      <c r="A38" s="34" t="s">
        <v>10</v>
      </c>
      <c r="B38" s="35">
        <f>SUM(B36:B37)</f>
        <v>414500.09720000002</v>
      </c>
      <c r="C38" s="26">
        <f>B38/G38</f>
        <v>0.33330664621219663</v>
      </c>
      <c r="D38" s="36">
        <f>SUM(D36:D37)</f>
        <v>473999.75870000001</v>
      </c>
      <c r="E38" s="36">
        <f>SUM(E36:E37)</f>
        <v>355100</v>
      </c>
      <c r="F38" s="26">
        <f>(D38+E38)/G38</f>
        <v>0.66669335378780337</v>
      </c>
      <c r="G38" s="25">
        <f>SUM(B38+D38+E38)</f>
        <v>1243599.8559000001</v>
      </c>
      <c r="H38" s="37"/>
      <c r="I38" s="38"/>
    </row>
    <row r="39" spans="1:9" ht="15.6" x14ac:dyDescent="0.3">
      <c r="A39" s="34" t="s">
        <v>137</v>
      </c>
      <c r="B39" s="35">
        <f>B16-B38</f>
        <v>-9.7200000018347055E-2</v>
      </c>
      <c r="C39" s="7"/>
      <c r="D39" s="36">
        <f>D16-D38</f>
        <v>0.2412999999942258</v>
      </c>
      <c r="E39" s="36">
        <f>E16-E38</f>
        <v>0</v>
      </c>
      <c r="F39" s="7"/>
      <c r="G39" s="36">
        <f>G16-G38</f>
        <v>0.14409999991767108</v>
      </c>
      <c r="H39" s="37"/>
      <c r="I39" s="39"/>
    </row>
    <row r="41" spans="1:9" ht="15.6" x14ac:dyDescent="0.3">
      <c r="A41" s="40" t="s">
        <v>138</v>
      </c>
    </row>
    <row r="42" spans="1:9" ht="15.6" x14ac:dyDescent="0.3">
      <c r="A42" s="40" t="s">
        <v>139</v>
      </c>
    </row>
    <row r="43" spans="1:9" ht="15.6" x14ac:dyDescent="0.3">
      <c r="A43" s="40" t="s">
        <v>140</v>
      </c>
    </row>
    <row r="44" spans="1:9" ht="15.6" x14ac:dyDescent="0.3">
      <c r="A44" s="40" t="s">
        <v>141</v>
      </c>
    </row>
    <row r="45" spans="1:9" ht="15.6" x14ac:dyDescent="0.3">
      <c r="A45" s="40" t="s">
        <v>142</v>
      </c>
    </row>
    <row r="46" spans="1:9" ht="15.6" x14ac:dyDescent="0.3">
      <c r="A46" s="40" t="s">
        <v>143</v>
      </c>
    </row>
    <row r="47" spans="1:9" ht="15.6" x14ac:dyDescent="0.3">
      <c r="A47" s="40" t="s">
        <v>144</v>
      </c>
    </row>
    <row r="48" spans="1:9" ht="15.6" x14ac:dyDescent="0.3">
      <c r="A48" s="40" t="s">
        <v>145</v>
      </c>
    </row>
    <row r="49" spans="1:1" ht="15.6" x14ac:dyDescent="0.3">
      <c r="A49" s="40" t="s">
        <v>146</v>
      </c>
    </row>
    <row r="50" spans="1:1" ht="15.6" x14ac:dyDescent="0.3">
      <c r="A50" s="40" t="s">
        <v>147</v>
      </c>
    </row>
    <row r="51" spans="1:1" ht="15.6" x14ac:dyDescent="0.3">
      <c r="A51" s="40" t="s">
        <v>148</v>
      </c>
    </row>
    <row r="52" spans="1:1" ht="15.6" x14ac:dyDescent="0.3">
      <c r="A52" s="40" t="s">
        <v>149</v>
      </c>
    </row>
    <row r="53" spans="1:1" ht="15.6" x14ac:dyDescent="0.3">
      <c r="A53" s="40" t="s">
        <v>150</v>
      </c>
    </row>
  </sheetData>
  <mergeCells count="2">
    <mergeCell ref="A17:G17"/>
    <mergeCell ref="A3:G3"/>
  </mergeCells>
  <pageMargins left="0.7" right="0.7" top="0.75" bottom="0.75" header="0.3" footer="0.3"/>
  <pageSetup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
  <sheetViews>
    <sheetView view="pageBreakPreview" zoomScaleNormal="70" zoomScaleSheetLayoutView="100" workbookViewId="0"/>
  </sheetViews>
  <sheetFormatPr defaultColWidth="8.88671875" defaultRowHeight="13.8" x14ac:dyDescent="0.3"/>
  <cols>
    <col min="1" max="1" width="116" style="84" customWidth="1"/>
    <col min="2" max="16384" width="8.88671875" style="84"/>
  </cols>
  <sheetData>
    <row r="1" spans="1:1" ht="24" customHeight="1" x14ac:dyDescent="0.3">
      <c r="A1" s="84" t="s">
        <v>181</v>
      </c>
    </row>
    <row r="2" spans="1:1" s="85" customFormat="1" x14ac:dyDescent="0.3">
      <c r="A2" s="85" t="s">
        <v>193</v>
      </c>
    </row>
    <row r="4" spans="1:1" s="85" customFormat="1" x14ac:dyDescent="0.3">
      <c r="A4" s="85" t="s">
        <v>172</v>
      </c>
    </row>
    <row r="6" spans="1:1" s="85" customFormat="1" x14ac:dyDescent="0.3">
      <c r="A6" s="85" t="s">
        <v>182</v>
      </c>
    </row>
    <row r="7" spans="1:1" ht="29.4" customHeight="1" x14ac:dyDescent="0.3">
      <c r="A7" s="84" t="s">
        <v>194</v>
      </c>
    </row>
    <row r="9" spans="1:1" s="85" customFormat="1" x14ac:dyDescent="0.3">
      <c r="A9" s="85" t="s">
        <v>173</v>
      </c>
    </row>
    <row r="10" spans="1:1" ht="27.6" x14ac:dyDescent="0.3">
      <c r="A10" s="84" t="s">
        <v>195</v>
      </c>
    </row>
    <row r="12" spans="1:1" s="85" customFormat="1" x14ac:dyDescent="0.3">
      <c r="A12" s="85" t="s">
        <v>183</v>
      </c>
    </row>
    <row r="13" spans="1:1" ht="150.6" customHeight="1" x14ac:dyDescent="0.3">
      <c r="A13" s="86" t="s">
        <v>196</v>
      </c>
    </row>
    <row r="14" spans="1:1" x14ac:dyDescent="0.3">
      <c r="A14" s="84" t="s">
        <v>180</v>
      </c>
    </row>
    <row r="16" spans="1:1" s="85" customFormat="1" x14ac:dyDescent="0.3">
      <c r="A16" s="85" t="s">
        <v>184</v>
      </c>
    </row>
    <row r="17" spans="1:1" s="86" customFormat="1" x14ac:dyDescent="0.3">
      <c r="A17" s="86" t="s">
        <v>174</v>
      </c>
    </row>
    <row r="18" spans="1:1" x14ac:dyDescent="0.3">
      <c r="A18" s="84" t="s">
        <v>180</v>
      </c>
    </row>
    <row r="20" spans="1:1" s="85" customFormat="1" x14ac:dyDescent="0.3">
      <c r="A20" s="85" t="s">
        <v>185</v>
      </c>
    </row>
    <row r="21" spans="1:1" s="86" customFormat="1" x14ac:dyDescent="0.3">
      <c r="A21" s="86" t="s">
        <v>175</v>
      </c>
    </row>
    <row r="22" spans="1:1" x14ac:dyDescent="0.3">
      <c r="A22" s="84" t="s">
        <v>180</v>
      </c>
    </row>
    <row r="24" spans="1:1" s="85" customFormat="1" x14ac:dyDescent="0.3">
      <c r="A24" s="85" t="s">
        <v>186</v>
      </c>
    </row>
    <row r="25" spans="1:1" s="86" customFormat="1" x14ac:dyDescent="0.3">
      <c r="A25" s="86" t="s">
        <v>176</v>
      </c>
    </row>
    <row r="26" spans="1:1" x14ac:dyDescent="0.3">
      <c r="A26" s="84" t="s">
        <v>180</v>
      </c>
    </row>
    <row r="28" spans="1:1" s="85" customFormat="1" x14ac:dyDescent="0.3">
      <c r="A28" s="85" t="s">
        <v>187</v>
      </c>
    </row>
    <row r="29" spans="1:1" s="86" customFormat="1" ht="248.4" x14ac:dyDescent="0.3">
      <c r="A29" s="86" t="s">
        <v>204</v>
      </c>
    </row>
    <row r="30" spans="1:1" x14ac:dyDescent="0.3">
      <c r="A30" s="84" t="s">
        <v>180</v>
      </c>
    </row>
    <row r="32" spans="1:1" s="85" customFormat="1" x14ac:dyDescent="0.3">
      <c r="A32" s="85" t="s">
        <v>188</v>
      </c>
    </row>
    <row r="33" spans="1:1" s="86" customFormat="1" ht="27.6" x14ac:dyDescent="0.3">
      <c r="A33" s="86" t="s">
        <v>202</v>
      </c>
    </row>
    <row r="34" spans="1:1" x14ac:dyDescent="0.3">
      <c r="A34" s="84" t="s">
        <v>180</v>
      </c>
    </row>
    <row r="36" spans="1:1" s="85" customFormat="1" x14ac:dyDescent="0.3">
      <c r="A36" s="85" t="s">
        <v>189</v>
      </c>
    </row>
    <row r="37" spans="1:1" s="86" customFormat="1" ht="69.599999999999994" customHeight="1" x14ac:dyDescent="0.3">
      <c r="A37" s="86" t="s">
        <v>197</v>
      </c>
    </row>
    <row r="38" spans="1:1" x14ac:dyDescent="0.3">
      <c r="A38" s="84" t="s">
        <v>180</v>
      </c>
    </row>
    <row r="39" spans="1:1" s="86" customFormat="1" ht="62.4" customHeight="1" x14ac:dyDescent="0.3">
      <c r="A39" s="86" t="s">
        <v>198</v>
      </c>
    </row>
    <row r="40" spans="1:1" x14ac:dyDescent="0.3">
      <c r="A40" s="84" t="s">
        <v>180</v>
      </c>
    </row>
    <row r="41" spans="1:1" s="86" customFormat="1" ht="28.2" customHeight="1" x14ac:dyDescent="0.3">
      <c r="A41" s="86" t="s">
        <v>203</v>
      </c>
    </row>
    <row r="42" spans="1:1" x14ac:dyDescent="0.3">
      <c r="A42" s="84" t="s">
        <v>180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7"/>
  <sheetViews>
    <sheetView view="pageBreakPreview" zoomScale="80" zoomScaleNormal="100" zoomScaleSheetLayoutView="80" workbookViewId="0">
      <selection sqref="A1:J1"/>
    </sheetView>
  </sheetViews>
  <sheetFormatPr defaultColWidth="8.88671875" defaultRowHeight="15.6" x14ac:dyDescent="0.3"/>
  <cols>
    <col min="1" max="1" width="6" style="45" customWidth="1"/>
    <col min="2" max="2" width="20.33203125" style="44" customWidth="1"/>
    <col min="3" max="3" width="16" style="44" customWidth="1"/>
    <col min="4" max="4" width="19.33203125" style="45" customWidth="1"/>
    <col min="5" max="5" width="12" style="45" customWidth="1"/>
    <col min="6" max="6" width="13.6640625" style="46" customWidth="1"/>
    <col min="7" max="7" width="12.6640625" style="46" customWidth="1"/>
    <col min="8" max="8" width="12.5546875" style="46" customWidth="1"/>
    <col min="9" max="9" width="15.33203125" style="45" customWidth="1"/>
    <col min="10" max="10" width="18.33203125" style="45" customWidth="1"/>
    <col min="11" max="16384" width="8.88671875" style="45"/>
  </cols>
  <sheetData>
    <row r="1" spans="1:10" s="84" customFormat="1" ht="22.95" customHeight="1" x14ac:dyDescent="0.3">
      <c r="A1" s="127" t="s">
        <v>181</v>
      </c>
      <c r="B1" s="127"/>
      <c r="C1" s="127"/>
      <c r="D1" s="127"/>
      <c r="E1" s="127"/>
      <c r="F1" s="127"/>
      <c r="G1" s="127"/>
      <c r="H1" s="127"/>
      <c r="I1" s="127"/>
      <c r="J1" s="127"/>
    </row>
    <row r="2" spans="1:10" ht="25.2" customHeight="1" x14ac:dyDescent="0.3">
      <c r="A2" s="43" t="s">
        <v>151</v>
      </c>
      <c r="B2" s="87"/>
      <c r="C2" s="87"/>
    </row>
    <row r="3" spans="1:10" ht="272.39999999999998" customHeight="1" x14ac:dyDescent="0.3">
      <c r="B3" s="128" t="s">
        <v>205</v>
      </c>
      <c r="C3" s="128"/>
      <c r="D3" s="128"/>
      <c r="E3" s="128"/>
      <c r="F3" s="128"/>
      <c r="G3" s="128"/>
      <c r="H3" s="128"/>
      <c r="I3" s="128"/>
      <c r="J3" s="128"/>
    </row>
    <row r="4" spans="1:10" s="47" customFormat="1" ht="41.4" x14ac:dyDescent="0.3">
      <c r="B4" s="48" t="s">
        <v>22</v>
      </c>
      <c r="C4" s="48" t="s">
        <v>11</v>
      </c>
      <c r="D4" s="48" t="s">
        <v>108</v>
      </c>
      <c r="E4" s="48" t="s">
        <v>109</v>
      </c>
      <c r="F4" s="1" t="s">
        <v>45</v>
      </c>
      <c r="G4" s="1" t="s">
        <v>12</v>
      </c>
      <c r="H4" s="1" t="s">
        <v>44</v>
      </c>
      <c r="I4" s="1" t="s">
        <v>46</v>
      </c>
    </row>
    <row r="5" spans="1:10" s="4" customFormat="1" ht="13.8" x14ac:dyDescent="0.3">
      <c r="B5" s="49" t="s">
        <v>152</v>
      </c>
      <c r="C5" s="49" t="s">
        <v>13</v>
      </c>
      <c r="D5" s="50">
        <v>80435</v>
      </c>
      <c r="E5" s="51">
        <v>0.69</v>
      </c>
      <c r="F5" s="52">
        <v>27750</v>
      </c>
      <c r="G5" s="52">
        <v>27750</v>
      </c>
      <c r="H5" s="52">
        <v>0</v>
      </c>
      <c r="I5" s="52">
        <f>SUM(F5:H5)</f>
        <v>55500</v>
      </c>
    </row>
    <row r="6" spans="1:10" s="4" customFormat="1" ht="13.8" x14ac:dyDescent="0.3">
      <c r="B6" s="49" t="s">
        <v>153</v>
      </c>
      <c r="C6" s="49" t="s">
        <v>14</v>
      </c>
      <c r="D6" s="50">
        <v>50500</v>
      </c>
      <c r="E6" s="51">
        <v>1</v>
      </c>
      <c r="F6" s="52">
        <v>25250</v>
      </c>
      <c r="G6" s="52">
        <v>25250</v>
      </c>
      <c r="H6" s="52">
        <v>0</v>
      </c>
      <c r="I6" s="52">
        <f t="shared" ref="I6:I10" si="0">SUM(F6:H6)</f>
        <v>50500</v>
      </c>
    </row>
    <row r="7" spans="1:10" s="4" customFormat="1" ht="13.8" x14ac:dyDescent="0.3">
      <c r="B7" s="49" t="s">
        <v>57</v>
      </c>
      <c r="C7" s="49" t="s">
        <v>59</v>
      </c>
      <c r="D7" s="50">
        <v>59000</v>
      </c>
      <c r="E7" s="51">
        <v>1</v>
      </c>
      <c r="F7" s="52">
        <v>29500</v>
      </c>
      <c r="G7" s="52">
        <v>29500</v>
      </c>
      <c r="H7" s="52">
        <v>0</v>
      </c>
      <c r="I7" s="52">
        <f t="shared" si="0"/>
        <v>59000</v>
      </c>
    </row>
    <row r="8" spans="1:10" s="4" customFormat="1" ht="13.8" x14ac:dyDescent="0.3">
      <c r="B8" s="49" t="s">
        <v>58</v>
      </c>
      <c r="C8" s="49" t="s">
        <v>75</v>
      </c>
      <c r="D8" s="50">
        <v>61000</v>
      </c>
      <c r="E8" s="51">
        <v>1</v>
      </c>
      <c r="F8" s="52">
        <v>30500</v>
      </c>
      <c r="G8" s="52">
        <v>30500</v>
      </c>
      <c r="H8" s="52">
        <v>0</v>
      </c>
      <c r="I8" s="52">
        <f t="shared" si="0"/>
        <v>61000</v>
      </c>
    </row>
    <row r="9" spans="1:10" s="4" customFormat="1" ht="13.8" x14ac:dyDescent="0.3">
      <c r="B9" s="49" t="s">
        <v>63</v>
      </c>
      <c r="C9" s="49" t="s">
        <v>64</v>
      </c>
      <c r="D9" s="50">
        <v>51000</v>
      </c>
      <c r="E9" s="51">
        <v>1</v>
      </c>
      <c r="F9" s="52">
        <v>25500</v>
      </c>
      <c r="G9" s="52">
        <v>25500</v>
      </c>
      <c r="H9" s="52">
        <v>0</v>
      </c>
      <c r="I9" s="52">
        <f t="shared" si="0"/>
        <v>51000</v>
      </c>
    </row>
    <row r="10" spans="1:10" s="4" customFormat="1" ht="13.8" x14ac:dyDescent="0.3">
      <c r="B10" s="49" t="s">
        <v>154</v>
      </c>
      <c r="C10" s="49" t="s">
        <v>76</v>
      </c>
      <c r="D10" s="50">
        <v>40000</v>
      </c>
      <c r="E10" s="51">
        <v>0.5</v>
      </c>
      <c r="F10" s="52">
        <v>10000</v>
      </c>
      <c r="G10" s="52">
        <v>10000</v>
      </c>
      <c r="H10" s="52">
        <v>0</v>
      </c>
      <c r="I10" s="52">
        <f t="shared" si="0"/>
        <v>20000</v>
      </c>
    </row>
    <row r="11" spans="1:10" s="4" customFormat="1" ht="13.8" x14ac:dyDescent="0.3">
      <c r="B11" s="49" t="s">
        <v>105</v>
      </c>
      <c r="C11" s="49" t="s">
        <v>73</v>
      </c>
      <c r="D11" s="50">
        <v>69500</v>
      </c>
      <c r="E11" s="51">
        <v>1</v>
      </c>
      <c r="F11" s="52">
        <v>0</v>
      </c>
      <c r="G11" s="52">
        <v>0</v>
      </c>
      <c r="H11" s="52">
        <v>69500</v>
      </c>
      <c r="I11" s="52">
        <f t="shared" ref="I11:I14" si="1">SUM(F11:H11)</f>
        <v>69500</v>
      </c>
    </row>
    <row r="12" spans="1:10" s="4" customFormat="1" ht="13.8" x14ac:dyDescent="0.3">
      <c r="B12" s="49" t="s">
        <v>106</v>
      </c>
      <c r="C12" s="49" t="s">
        <v>104</v>
      </c>
      <c r="D12" s="50">
        <v>43300</v>
      </c>
      <c r="E12" s="51">
        <v>1</v>
      </c>
      <c r="F12" s="52">
        <v>0</v>
      </c>
      <c r="G12" s="52">
        <v>0</v>
      </c>
      <c r="H12" s="52">
        <v>43300</v>
      </c>
      <c r="I12" s="52">
        <f t="shared" si="1"/>
        <v>43300</v>
      </c>
    </row>
    <row r="13" spans="1:10" s="4" customFormat="1" ht="27.6" x14ac:dyDescent="0.3">
      <c r="B13" s="49" t="s">
        <v>120</v>
      </c>
      <c r="C13" s="49" t="s">
        <v>119</v>
      </c>
      <c r="D13" s="50">
        <v>100000</v>
      </c>
      <c r="E13" s="51">
        <v>1</v>
      </c>
      <c r="F13" s="52">
        <v>0</v>
      </c>
      <c r="G13" s="52">
        <v>0</v>
      </c>
      <c r="H13" s="52">
        <v>0</v>
      </c>
      <c r="I13" s="52">
        <f t="shared" si="1"/>
        <v>0</v>
      </c>
    </row>
    <row r="14" spans="1:10" s="27" customFormat="1" ht="13.8" x14ac:dyDescent="0.3">
      <c r="B14" s="32" t="s">
        <v>15</v>
      </c>
      <c r="C14" s="53"/>
      <c r="D14" s="54"/>
      <c r="E14" s="54"/>
      <c r="F14" s="55">
        <f>SUM(F5:F13)</f>
        <v>148500</v>
      </c>
      <c r="G14" s="55">
        <f>SUM(G5:G13)</f>
        <v>148500</v>
      </c>
      <c r="H14" s="55">
        <f>SUM(H5:H13)</f>
        <v>112800</v>
      </c>
      <c r="I14" s="55">
        <f t="shared" si="1"/>
        <v>409800</v>
      </c>
    </row>
    <row r="15" spans="1:10" ht="30" customHeight="1" x14ac:dyDescent="0.3"/>
    <row r="16" spans="1:10" x14ac:dyDescent="0.3">
      <c r="A16" s="56" t="s">
        <v>155</v>
      </c>
    </row>
    <row r="17" spans="1:10" s="47" customFormat="1" ht="41.4" x14ac:dyDescent="0.3">
      <c r="B17" s="138" t="s">
        <v>16</v>
      </c>
      <c r="C17" s="138"/>
      <c r="D17" s="57" t="s">
        <v>17</v>
      </c>
      <c r="E17" s="57" t="s">
        <v>18</v>
      </c>
      <c r="F17" s="58" t="s">
        <v>45</v>
      </c>
      <c r="G17" s="58" t="s">
        <v>12</v>
      </c>
      <c r="H17" s="1" t="s">
        <v>44</v>
      </c>
      <c r="I17" s="1" t="s">
        <v>46</v>
      </c>
    </row>
    <row r="18" spans="1:10" s="4" customFormat="1" ht="13.8" x14ac:dyDescent="0.3">
      <c r="B18" s="125" t="s">
        <v>19</v>
      </c>
      <c r="C18" s="125"/>
      <c r="D18" s="59">
        <v>0.153</v>
      </c>
      <c r="E18" s="50">
        <f>F14</f>
        <v>148500</v>
      </c>
      <c r="F18" s="60">
        <v>11360</v>
      </c>
      <c r="G18" s="60">
        <v>11360</v>
      </c>
      <c r="H18" s="52">
        <v>0</v>
      </c>
      <c r="I18" s="52">
        <f>SUM(F18:H18)</f>
        <v>22720</v>
      </c>
      <c r="J18" s="61"/>
    </row>
    <row r="19" spans="1:10" s="4" customFormat="1" ht="13.8" x14ac:dyDescent="0.3">
      <c r="B19" s="125" t="s">
        <v>20</v>
      </c>
      <c r="C19" s="125"/>
      <c r="D19" s="59">
        <v>6.2399999999999997E-2</v>
      </c>
      <c r="E19" s="50">
        <f>F14</f>
        <v>148500</v>
      </c>
      <c r="F19" s="60">
        <v>4633</v>
      </c>
      <c r="G19" s="60">
        <v>4633</v>
      </c>
      <c r="H19" s="52">
        <v>0</v>
      </c>
      <c r="I19" s="52">
        <f>SUM(F19:H19)</f>
        <v>9266</v>
      </c>
      <c r="J19" s="61"/>
    </row>
    <row r="20" spans="1:10" s="4" customFormat="1" ht="13.8" x14ac:dyDescent="0.3">
      <c r="B20" s="125" t="s">
        <v>21</v>
      </c>
      <c r="C20" s="125"/>
      <c r="D20" s="62">
        <v>0.19713</v>
      </c>
      <c r="E20" s="50">
        <f>F14</f>
        <v>148500</v>
      </c>
      <c r="F20" s="60">
        <v>14637</v>
      </c>
      <c r="G20" s="60">
        <v>14637</v>
      </c>
      <c r="H20" s="52">
        <v>0</v>
      </c>
      <c r="I20" s="52">
        <f>SUM(F20:H20)</f>
        <v>29274</v>
      </c>
      <c r="J20" s="61"/>
    </row>
    <row r="21" spans="1:10" s="4" customFormat="1" ht="13.8" x14ac:dyDescent="0.3">
      <c r="B21" s="134" t="s">
        <v>156</v>
      </c>
      <c r="C21" s="135"/>
      <c r="D21" s="59"/>
      <c r="E21" s="50"/>
      <c r="F21" s="60">
        <v>0</v>
      </c>
      <c r="G21" s="60">
        <v>0</v>
      </c>
      <c r="H21" s="52">
        <v>28200</v>
      </c>
      <c r="I21" s="52">
        <f>SUM(F21:H21)</f>
        <v>28200</v>
      </c>
      <c r="J21" s="61"/>
    </row>
    <row r="22" spans="1:10" s="27" customFormat="1" ht="13.8" x14ac:dyDescent="0.3">
      <c r="B22" s="146" t="s">
        <v>15</v>
      </c>
      <c r="C22" s="146"/>
      <c r="D22" s="54"/>
      <c r="E22" s="54"/>
      <c r="F22" s="55">
        <f>SUM(F18:F21)</f>
        <v>30630</v>
      </c>
      <c r="G22" s="55">
        <f>SUM(G18:G21)</f>
        <v>30630</v>
      </c>
      <c r="H22" s="55">
        <f>SUM(H18:H21)</f>
        <v>28200</v>
      </c>
      <c r="I22" s="55">
        <f>SUM(F22:H22)</f>
        <v>89460</v>
      </c>
    </row>
    <row r="23" spans="1:10" x14ac:dyDescent="0.3">
      <c r="B23" s="145" t="s">
        <v>157</v>
      </c>
      <c r="C23" s="145"/>
      <c r="D23" s="145"/>
      <c r="E23" s="145"/>
      <c r="F23" s="145"/>
      <c r="G23" s="145"/>
      <c r="H23" s="145"/>
      <c r="I23" s="145"/>
    </row>
    <row r="24" spans="1:10" x14ac:dyDescent="0.3">
      <c r="B24" s="131" t="s">
        <v>116</v>
      </c>
      <c r="C24" s="131"/>
      <c r="D24" s="131"/>
      <c r="E24" s="131"/>
      <c r="F24" s="131"/>
      <c r="G24" s="131"/>
      <c r="H24" s="131"/>
      <c r="I24" s="131"/>
      <c r="J24" s="131"/>
    </row>
    <row r="25" spans="1:10" ht="30" customHeight="1" x14ac:dyDescent="0.3">
      <c r="B25" s="63"/>
      <c r="C25" s="63"/>
      <c r="D25" s="64"/>
    </row>
    <row r="26" spans="1:10" x14ac:dyDescent="0.3">
      <c r="A26" s="43" t="s">
        <v>158</v>
      </c>
    </row>
    <row r="27" spans="1:10" s="88" customFormat="1" ht="49.95" customHeight="1" x14ac:dyDescent="0.3">
      <c r="B27" s="132" t="s">
        <v>170</v>
      </c>
      <c r="C27" s="132"/>
      <c r="D27" s="132"/>
      <c r="E27" s="132"/>
      <c r="F27" s="132"/>
      <c r="G27" s="132"/>
      <c r="H27" s="132"/>
      <c r="I27" s="132"/>
      <c r="J27" s="132"/>
    </row>
    <row r="28" spans="1:10" s="47" customFormat="1" ht="41.4" x14ac:dyDescent="0.3">
      <c r="B28" s="57" t="s">
        <v>23</v>
      </c>
      <c r="C28" s="57" t="s">
        <v>24</v>
      </c>
      <c r="D28" s="57" t="s">
        <v>25</v>
      </c>
      <c r="E28" s="138" t="s">
        <v>26</v>
      </c>
      <c r="F28" s="138"/>
      <c r="G28" s="58" t="s">
        <v>45</v>
      </c>
      <c r="H28" s="58" t="s">
        <v>12</v>
      </c>
      <c r="I28" s="1" t="s">
        <v>44</v>
      </c>
      <c r="J28" s="1" t="s">
        <v>46</v>
      </c>
    </row>
    <row r="29" spans="1:10" s="4" customFormat="1" ht="13.8" x14ac:dyDescent="0.3">
      <c r="B29" s="5" t="s">
        <v>27</v>
      </c>
      <c r="C29" s="5" t="s">
        <v>28</v>
      </c>
      <c r="D29" s="5" t="s">
        <v>29</v>
      </c>
      <c r="E29" s="139" t="s">
        <v>77</v>
      </c>
      <c r="F29" s="139"/>
      <c r="G29" s="52">
        <v>800</v>
      </c>
      <c r="H29" s="52">
        <v>800</v>
      </c>
      <c r="I29" s="52">
        <v>0</v>
      </c>
      <c r="J29" s="52">
        <f>SUM(G29:I29)</f>
        <v>1600</v>
      </c>
    </row>
    <row r="30" spans="1:10" s="4" customFormat="1" ht="13.8" x14ac:dyDescent="0.3">
      <c r="B30" s="5"/>
      <c r="C30" s="5"/>
      <c r="D30" s="5" t="s">
        <v>30</v>
      </c>
      <c r="E30" s="139" t="s">
        <v>78</v>
      </c>
      <c r="F30" s="139"/>
      <c r="G30" s="52">
        <v>2196</v>
      </c>
      <c r="H30" s="52">
        <v>2196</v>
      </c>
      <c r="I30" s="52">
        <v>0</v>
      </c>
      <c r="J30" s="52">
        <f t="shared" ref="J30:J36" si="2">SUM(G30:I30)</f>
        <v>4392</v>
      </c>
    </row>
    <row r="31" spans="1:10" s="4" customFormat="1" ht="27.6" x14ac:dyDescent="0.3">
      <c r="B31" s="5"/>
      <c r="C31" s="5"/>
      <c r="D31" s="5" t="s">
        <v>31</v>
      </c>
      <c r="E31" s="139" t="s">
        <v>79</v>
      </c>
      <c r="F31" s="139"/>
      <c r="G31" s="52">
        <v>852</v>
      </c>
      <c r="H31" s="52">
        <v>852</v>
      </c>
      <c r="I31" s="52">
        <v>0</v>
      </c>
      <c r="J31" s="52">
        <f t="shared" si="2"/>
        <v>1704</v>
      </c>
    </row>
    <row r="32" spans="1:10" s="4" customFormat="1" ht="13.8" x14ac:dyDescent="0.3">
      <c r="B32" s="5" t="s">
        <v>32</v>
      </c>
      <c r="C32" s="5"/>
      <c r="D32" s="5" t="s">
        <v>33</v>
      </c>
      <c r="E32" s="139" t="s">
        <v>80</v>
      </c>
      <c r="F32" s="139"/>
      <c r="G32" s="52">
        <v>736</v>
      </c>
      <c r="H32" s="52">
        <v>736</v>
      </c>
      <c r="I32" s="52">
        <v>0</v>
      </c>
      <c r="J32" s="52">
        <f t="shared" si="2"/>
        <v>1472</v>
      </c>
    </row>
    <row r="33" spans="1:10" s="4" customFormat="1" ht="13.8" x14ac:dyDescent="0.3">
      <c r="B33" s="5" t="s">
        <v>34</v>
      </c>
      <c r="C33" s="5" t="s">
        <v>121</v>
      </c>
      <c r="D33" s="5" t="s">
        <v>101</v>
      </c>
      <c r="E33" s="139" t="s">
        <v>60</v>
      </c>
      <c r="F33" s="139"/>
      <c r="G33" s="52">
        <v>400</v>
      </c>
      <c r="H33" s="52">
        <v>400</v>
      </c>
      <c r="I33" s="52">
        <v>0</v>
      </c>
      <c r="J33" s="52">
        <f t="shared" si="2"/>
        <v>800</v>
      </c>
    </row>
    <row r="34" spans="1:10" s="4" customFormat="1" ht="13.8" x14ac:dyDescent="0.3">
      <c r="B34" s="5"/>
      <c r="C34" s="5"/>
      <c r="D34" s="5" t="s">
        <v>102</v>
      </c>
      <c r="E34" s="139" t="s">
        <v>61</v>
      </c>
      <c r="F34" s="139"/>
      <c r="G34" s="52">
        <v>1098</v>
      </c>
      <c r="H34" s="52">
        <v>1098</v>
      </c>
      <c r="I34" s="52">
        <v>0</v>
      </c>
      <c r="J34" s="52">
        <f t="shared" si="2"/>
        <v>2196</v>
      </c>
    </row>
    <row r="35" spans="1:10" s="4" customFormat="1" ht="27.6" x14ac:dyDescent="0.3">
      <c r="B35" s="5"/>
      <c r="C35" s="5"/>
      <c r="D35" s="5" t="s">
        <v>103</v>
      </c>
      <c r="E35" s="139" t="s">
        <v>62</v>
      </c>
      <c r="F35" s="139"/>
      <c r="G35" s="52">
        <v>426</v>
      </c>
      <c r="H35" s="52">
        <v>426</v>
      </c>
      <c r="I35" s="52">
        <v>0</v>
      </c>
      <c r="J35" s="52">
        <f t="shared" si="2"/>
        <v>852</v>
      </c>
    </row>
    <row r="36" spans="1:10" s="27" customFormat="1" ht="13.8" x14ac:dyDescent="0.3">
      <c r="B36" s="65" t="s">
        <v>15</v>
      </c>
      <c r="C36" s="66"/>
      <c r="D36" s="54"/>
      <c r="E36" s="54"/>
      <c r="F36" s="54"/>
      <c r="G36" s="55">
        <f>SUM(G29:G35)</f>
        <v>6508</v>
      </c>
      <c r="H36" s="55">
        <f>SUM(H29:H35)</f>
        <v>6508</v>
      </c>
      <c r="I36" s="55">
        <f>SUM(I29:I35)</f>
        <v>0</v>
      </c>
      <c r="J36" s="55">
        <f t="shared" si="2"/>
        <v>13016</v>
      </c>
    </row>
    <row r="37" spans="1:10" x14ac:dyDescent="0.3">
      <c r="B37" s="133" t="s">
        <v>159</v>
      </c>
      <c r="C37" s="133"/>
      <c r="D37" s="133"/>
      <c r="E37" s="133"/>
      <c r="F37" s="133"/>
      <c r="G37" s="133"/>
      <c r="H37" s="133"/>
      <c r="I37" s="133"/>
    </row>
    <row r="38" spans="1:10" ht="21.6" customHeight="1" x14ac:dyDescent="0.3">
      <c r="B38" s="142" t="s">
        <v>87</v>
      </c>
      <c r="C38" s="143"/>
      <c r="D38" s="143"/>
      <c r="E38" s="143"/>
      <c r="F38" s="143"/>
      <c r="G38" s="143"/>
      <c r="H38" s="143"/>
      <c r="I38" s="143"/>
      <c r="J38" s="143"/>
    </row>
    <row r="39" spans="1:10" ht="77.400000000000006" customHeight="1" x14ac:dyDescent="0.3">
      <c r="B39" s="126" t="s">
        <v>160</v>
      </c>
      <c r="C39" s="143"/>
      <c r="D39" s="143"/>
      <c r="E39" s="143"/>
      <c r="F39" s="143"/>
      <c r="G39" s="143"/>
      <c r="H39" s="143"/>
      <c r="I39" s="143"/>
      <c r="J39" s="143"/>
    </row>
    <row r="40" spans="1:10" ht="17.399999999999999" customHeight="1" x14ac:dyDescent="0.3"/>
    <row r="41" spans="1:10" x14ac:dyDescent="0.3">
      <c r="A41" s="43" t="s">
        <v>161</v>
      </c>
    </row>
    <row r="42" spans="1:10" s="88" customFormat="1" ht="128.4" customHeight="1" x14ac:dyDescent="0.3">
      <c r="B42" s="132" t="s">
        <v>206</v>
      </c>
      <c r="C42" s="132"/>
      <c r="D42" s="132"/>
      <c r="E42" s="132"/>
      <c r="F42" s="132"/>
      <c r="G42" s="132"/>
      <c r="H42" s="132"/>
      <c r="I42" s="132"/>
      <c r="J42" s="132"/>
    </row>
    <row r="43" spans="1:10" s="47" customFormat="1" ht="69" x14ac:dyDescent="0.3">
      <c r="B43" s="138" t="s">
        <v>35</v>
      </c>
      <c r="C43" s="138"/>
      <c r="D43" s="138"/>
      <c r="E43" s="57" t="s">
        <v>26</v>
      </c>
      <c r="F43" s="58" t="s">
        <v>45</v>
      </c>
      <c r="G43" s="58" t="s">
        <v>12</v>
      </c>
      <c r="H43" s="1" t="s">
        <v>44</v>
      </c>
      <c r="I43" s="1" t="s">
        <v>46</v>
      </c>
      <c r="J43" s="57" t="s">
        <v>162</v>
      </c>
    </row>
    <row r="44" spans="1:10" s="4" customFormat="1" ht="13.8" x14ac:dyDescent="0.3">
      <c r="B44" s="125" t="s">
        <v>74</v>
      </c>
      <c r="C44" s="125"/>
      <c r="D44" s="125"/>
      <c r="E44" s="5" t="s">
        <v>82</v>
      </c>
      <c r="F44" s="52">
        <v>0</v>
      </c>
      <c r="G44" s="52">
        <v>0</v>
      </c>
      <c r="H44" s="52">
        <v>5000</v>
      </c>
      <c r="I44" s="52">
        <f>SUM(F44:H44)</f>
        <v>5000</v>
      </c>
      <c r="J44" s="67" t="s">
        <v>36</v>
      </c>
    </row>
    <row r="45" spans="1:10" s="4" customFormat="1" ht="13.8" x14ac:dyDescent="0.3">
      <c r="B45" s="144" t="s">
        <v>81</v>
      </c>
      <c r="C45" s="144"/>
      <c r="D45" s="144"/>
      <c r="E45" s="68" t="s">
        <v>110</v>
      </c>
      <c r="F45" s="52">
        <v>8199</v>
      </c>
      <c r="G45" s="52">
        <v>10000</v>
      </c>
      <c r="H45" s="52">
        <v>0</v>
      </c>
      <c r="I45" s="52">
        <f t="shared" ref="I45:I46" si="3">SUM(F45:H45)</f>
        <v>18199</v>
      </c>
      <c r="J45" s="67" t="s">
        <v>56</v>
      </c>
    </row>
    <row r="46" spans="1:10" s="27" customFormat="1" ht="13.8" x14ac:dyDescent="0.3">
      <c r="B46" s="65" t="s">
        <v>15</v>
      </c>
      <c r="C46" s="66"/>
      <c r="D46" s="66"/>
      <c r="E46" s="66"/>
      <c r="F46" s="55">
        <f>SUM(F44:F45)</f>
        <v>8199</v>
      </c>
      <c r="G46" s="55">
        <f>SUM(G44:G45)</f>
        <v>10000</v>
      </c>
      <c r="H46" s="55">
        <f>SUM(H44:H45)</f>
        <v>5000</v>
      </c>
      <c r="I46" s="55">
        <f t="shared" si="3"/>
        <v>23199</v>
      </c>
      <c r="J46" s="69"/>
    </row>
    <row r="47" spans="1:10" ht="123.6" customHeight="1" x14ac:dyDescent="0.3">
      <c r="B47" s="133" t="s">
        <v>163</v>
      </c>
      <c r="C47" s="133"/>
      <c r="D47" s="133"/>
      <c r="E47" s="133"/>
      <c r="F47" s="133"/>
      <c r="G47" s="133"/>
      <c r="H47" s="133"/>
      <c r="I47" s="133"/>
      <c r="J47" s="133"/>
    </row>
    <row r="48" spans="1:10" ht="21" customHeight="1" x14ac:dyDescent="0.3"/>
    <row r="49" spans="1:10" x14ac:dyDescent="0.3">
      <c r="A49" s="43" t="s">
        <v>164</v>
      </c>
    </row>
    <row r="50" spans="1:10" s="88" customFormat="1" ht="81" customHeight="1" x14ac:dyDescent="0.3">
      <c r="B50" s="132" t="s">
        <v>171</v>
      </c>
      <c r="C50" s="132"/>
      <c r="D50" s="132"/>
      <c r="E50" s="132"/>
      <c r="F50" s="132"/>
      <c r="G50" s="132"/>
      <c r="H50" s="132"/>
      <c r="I50" s="132"/>
      <c r="J50" s="132"/>
    </row>
    <row r="51" spans="1:10" s="47" customFormat="1" ht="69" x14ac:dyDescent="0.3">
      <c r="B51" s="140" t="s">
        <v>35</v>
      </c>
      <c r="C51" s="141"/>
      <c r="D51" s="140" t="s">
        <v>26</v>
      </c>
      <c r="E51" s="141"/>
      <c r="F51" s="58" t="s">
        <v>45</v>
      </c>
      <c r="G51" s="58" t="s">
        <v>12</v>
      </c>
      <c r="H51" s="1" t="s">
        <v>44</v>
      </c>
      <c r="I51" s="1" t="s">
        <v>46</v>
      </c>
      <c r="J51" s="57" t="s">
        <v>162</v>
      </c>
    </row>
    <row r="52" spans="1:10" s="4" customFormat="1" ht="13.8" x14ac:dyDescent="0.3">
      <c r="B52" s="134" t="s">
        <v>83</v>
      </c>
      <c r="C52" s="135"/>
      <c r="D52" s="136" t="s">
        <v>123</v>
      </c>
      <c r="E52" s="137"/>
      <c r="F52" s="52">
        <v>0</v>
      </c>
      <c r="G52" s="52">
        <v>2400</v>
      </c>
      <c r="H52" s="52">
        <v>0</v>
      </c>
      <c r="I52" s="52">
        <f>F52+G52+H52</f>
        <v>2400</v>
      </c>
      <c r="J52" s="67" t="s">
        <v>37</v>
      </c>
    </row>
    <row r="53" spans="1:10" s="4" customFormat="1" ht="13.8" x14ac:dyDescent="0.3">
      <c r="B53" s="136" t="s">
        <v>84</v>
      </c>
      <c r="C53" s="137"/>
      <c r="D53" s="134" t="s">
        <v>86</v>
      </c>
      <c r="E53" s="135"/>
      <c r="F53" s="52">
        <v>4000</v>
      </c>
      <c r="G53" s="52">
        <v>4000</v>
      </c>
      <c r="H53" s="52">
        <v>0</v>
      </c>
      <c r="I53" s="52">
        <f>F53+G53+H53</f>
        <v>8000</v>
      </c>
      <c r="J53" s="67" t="s">
        <v>36</v>
      </c>
    </row>
    <row r="54" spans="1:10" s="4" customFormat="1" ht="13.8" x14ac:dyDescent="0.3">
      <c r="B54" s="134" t="s">
        <v>90</v>
      </c>
      <c r="C54" s="135"/>
      <c r="D54" s="134" t="s">
        <v>86</v>
      </c>
      <c r="E54" s="135"/>
      <c r="F54" s="52">
        <v>2000</v>
      </c>
      <c r="G54" s="52">
        <v>2000</v>
      </c>
      <c r="H54" s="52">
        <v>4000</v>
      </c>
      <c r="I54" s="52">
        <f>F54+G54+H54</f>
        <v>8000</v>
      </c>
      <c r="J54" s="67" t="s">
        <v>36</v>
      </c>
    </row>
    <row r="55" spans="1:10" s="4" customFormat="1" ht="13.8" x14ac:dyDescent="0.3">
      <c r="B55" s="134" t="s">
        <v>85</v>
      </c>
      <c r="C55" s="135"/>
      <c r="D55" s="136" t="s">
        <v>123</v>
      </c>
      <c r="E55" s="137"/>
      <c r="F55" s="52">
        <v>0</v>
      </c>
      <c r="G55" s="52">
        <v>2400</v>
      </c>
      <c r="H55" s="52">
        <v>0</v>
      </c>
      <c r="I55" s="52">
        <f t="shared" ref="I55:I57" si="4">SUM(F55:H55)</f>
        <v>2400</v>
      </c>
      <c r="J55" s="67" t="s">
        <v>37</v>
      </c>
    </row>
    <row r="56" spans="1:10" s="4" customFormat="1" ht="13.8" x14ac:dyDescent="0.3">
      <c r="B56" s="70" t="s">
        <v>89</v>
      </c>
      <c r="C56" s="71"/>
      <c r="D56" s="70" t="s">
        <v>88</v>
      </c>
      <c r="E56" s="71"/>
      <c r="F56" s="52">
        <v>0</v>
      </c>
      <c r="G56" s="52">
        <v>4200</v>
      </c>
      <c r="H56" s="52">
        <v>0</v>
      </c>
      <c r="I56" s="52">
        <f t="shared" si="4"/>
        <v>4200</v>
      </c>
      <c r="J56" s="67"/>
    </row>
    <row r="57" spans="1:10" s="27" customFormat="1" ht="13.8" x14ac:dyDescent="0.3">
      <c r="B57" s="65" t="s">
        <v>15</v>
      </c>
      <c r="C57" s="66"/>
      <c r="D57" s="66"/>
      <c r="E57" s="72"/>
      <c r="F57" s="55">
        <f>SUM(F52:F56)</f>
        <v>6000</v>
      </c>
      <c r="G57" s="55">
        <f>SUM(G52:G56)</f>
        <v>15000</v>
      </c>
      <c r="H57" s="55">
        <f>SUM(H52:H56)</f>
        <v>4000</v>
      </c>
      <c r="I57" s="55">
        <f t="shared" si="4"/>
        <v>25000</v>
      </c>
      <c r="J57" s="69"/>
    </row>
    <row r="58" spans="1:10" ht="93.6" customHeight="1" x14ac:dyDescent="0.3">
      <c r="B58" s="133" t="s">
        <v>165</v>
      </c>
      <c r="C58" s="133"/>
      <c r="D58" s="133"/>
      <c r="E58" s="133"/>
      <c r="F58" s="133"/>
      <c r="G58" s="133"/>
      <c r="H58" s="133"/>
      <c r="I58" s="133"/>
      <c r="J58" s="133"/>
    </row>
    <row r="59" spans="1:10" ht="30" customHeight="1" x14ac:dyDescent="0.3">
      <c r="B59" s="63"/>
    </row>
    <row r="60" spans="1:10" x14ac:dyDescent="0.3">
      <c r="A60" s="43" t="s">
        <v>166</v>
      </c>
    </row>
    <row r="61" spans="1:10" ht="97.2" customHeight="1" x14ac:dyDescent="0.3">
      <c r="B61" s="132" t="s">
        <v>199</v>
      </c>
      <c r="C61" s="132"/>
      <c r="D61" s="132"/>
      <c r="E61" s="132"/>
      <c r="F61" s="132"/>
      <c r="G61" s="132"/>
      <c r="H61" s="132"/>
      <c r="I61" s="132"/>
      <c r="J61" s="132"/>
    </row>
    <row r="62" spans="1:10" s="3" customFormat="1" ht="41.4" x14ac:dyDescent="0.3">
      <c r="B62" s="138" t="s">
        <v>38</v>
      </c>
      <c r="C62" s="138"/>
      <c r="D62" s="57" t="s">
        <v>39</v>
      </c>
      <c r="E62" s="138" t="s">
        <v>26</v>
      </c>
      <c r="F62" s="138"/>
      <c r="G62" s="58" t="s">
        <v>45</v>
      </c>
      <c r="H62" s="58" t="s">
        <v>12</v>
      </c>
      <c r="I62" s="1" t="s">
        <v>44</v>
      </c>
      <c r="J62" s="1" t="s">
        <v>46</v>
      </c>
    </row>
    <row r="63" spans="1:10" s="4" customFormat="1" ht="13.8" x14ac:dyDescent="0.3">
      <c r="B63" s="125" t="s">
        <v>70</v>
      </c>
      <c r="C63" s="125"/>
      <c r="D63" s="5" t="s">
        <v>40</v>
      </c>
      <c r="E63" s="125" t="s">
        <v>111</v>
      </c>
      <c r="F63" s="125"/>
      <c r="G63" s="52">
        <v>15000</v>
      </c>
      <c r="H63" s="52">
        <v>5000</v>
      </c>
      <c r="I63" s="52">
        <v>0</v>
      </c>
      <c r="J63" s="52">
        <f>SUM(G63:I63)</f>
        <v>20000</v>
      </c>
    </row>
    <row r="64" spans="1:10" s="4" customFormat="1" ht="14.4" customHeight="1" x14ac:dyDescent="0.3">
      <c r="B64" s="125" t="s">
        <v>71</v>
      </c>
      <c r="C64" s="125"/>
      <c r="D64" s="5" t="s">
        <v>100</v>
      </c>
      <c r="E64" s="125" t="s">
        <v>96</v>
      </c>
      <c r="F64" s="125"/>
      <c r="G64" s="52">
        <v>8500</v>
      </c>
      <c r="H64" s="52">
        <v>0</v>
      </c>
      <c r="I64" s="52">
        <v>0</v>
      </c>
      <c r="J64" s="52">
        <f t="shared" ref="J64:J67" si="5">SUM(G64:I64)</f>
        <v>8500</v>
      </c>
    </row>
    <row r="65" spans="1:10" s="4" customFormat="1" ht="13.8" x14ac:dyDescent="0.3">
      <c r="B65" s="125" t="s">
        <v>98</v>
      </c>
      <c r="C65" s="125"/>
      <c r="D65" s="5" t="s">
        <v>41</v>
      </c>
      <c r="E65" s="125" t="s">
        <v>112</v>
      </c>
      <c r="F65" s="125"/>
      <c r="G65" s="52">
        <v>31200</v>
      </c>
      <c r="H65" s="52">
        <v>21321</v>
      </c>
      <c r="I65" s="52">
        <v>0</v>
      </c>
      <c r="J65" s="52">
        <f t="shared" si="5"/>
        <v>52521</v>
      </c>
    </row>
    <row r="66" spans="1:10" s="4" customFormat="1" ht="13.8" x14ac:dyDescent="0.3">
      <c r="B66" s="125" t="s">
        <v>99</v>
      </c>
      <c r="C66" s="125"/>
      <c r="D66" s="5" t="s">
        <v>42</v>
      </c>
      <c r="E66" s="125" t="s">
        <v>107</v>
      </c>
      <c r="F66" s="125"/>
      <c r="G66" s="52">
        <v>50000</v>
      </c>
      <c r="H66" s="52">
        <v>0</v>
      </c>
      <c r="I66" s="52">
        <v>0</v>
      </c>
      <c r="J66" s="52">
        <f t="shared" si="5"/>
        <v>50000</v>
      </c>
    </row>
    <row r="67" spans="1:10" s="27" customFormat="1" ht="13.8" x14ac:dyDescent="0.3">
      <c r="B67" s="65" t="s">
        <v>15</v>
      </c>
      <c r="C67" s="66"/>
      <c r="D67" s="66"/>
      <c r="E67" s="66"/>
      <c r="F67" s="66"/>
      <c r="G67" s="55">
        <f>SUM(G63:G66)</f>
        <v>104700</v>
      </c>
      <c r="H67" s="55">
        <f>SUM(H63:H66)</f>
        <v>26321</v>
      </c>
      <c r="I67" s="55">
        <f>SUM(I63:I66)</f>
        <v>0</v>
      </c>
      <c r="J67" s="55">
        <f t="shared" si="5"/>
        <v>131021</v>
      </c>
    </row>
    <row r="68" spans="1:10" ht="94.2" customHeight="1" x14ac:dyDescent="0.3">
      <c r="B68" s="133" t="s">
        <v>179</v>
      </c>
      <c r="C68" s="133"/>
      <c r="D68" s="133"/>
      <c r="E68" s="133"/>
      <c r="F68" s="133"/>
      <c r="G68" s="133"/>
      <c r="H68" s="133"/>
      <c r="I68" s="133"/>
      <c r="J68" s="133"/>
    </row>
    <row r="69" spans="1:10" ht="20.399999999999999" customHeight="1" x14ac:dyDescent="0.3"/>
    <row r="70" spans="1:10" x14ac:dyDescent="0.3">
      <c r="A70" s="43" t="s">
        <v>43</v>
      </c>
    </row>
    <row r="71" spans="1:10" ht="18" customHeight="1" x14ac:dyDescent="0.3"/>
    <row r="72" spans="1:10" x14ac:dyDescent="0.3">
      <c r="A72" s="43" t="s">
        <v>167</v>
      </c>
    </row>
    <row r="73" spans="1:10" ht="87" customHeight="1" x14ac:dyDescent="0.3">
      <c r="B73" s="129" t="s">
        <v>122</v>
      </c>
      <c r="C73" s="129"/>
      <c r="D73" s="129"/>
      <c r="E73" s="129"/>
      <c r="F73" s="129"/>
      <c r="G73" s="129"/>
      <c r="H73" s="129"/>
      <c r="I73" s="129"/>
      <c r="J73" s="129"/>
    </row>
    <row r="74" spans="1:10" s="3" customFormat="1" ht="41.4" x14ac:dyDescent="0.3">
      <c r="B74" s="138" t="s">
        <v>25</v>
      </c>
      <c r="C74" s="138"/>
      <c r="D74" s="138" t="s">
        <v>26</v>
      </c>
      <c r="E74" s="138"/>
      <c r="F74" s="58" t="s">
        <v>45</v>
      </c>
      <c r="G74" s="58" t="s">
        <v>12</v>
      </c>
      <c r="H74" s="1" t="s">
        <v>68</v>
      </c>
      <c r="I74" s="1" t="s">
        <v>46</v>
      </c>
    </row>
    <row r="75" spans="1:10" s="4" customFormat="1" ht="13.8" x14ac:dyDescent="0.3">
      <c r="B75" s="134" t="s">
        <v>69</v>
      </c>
      <c r="C75" s="135"/>
      <c r="D75" s="156" t="s">
        <v>72</v>
      </c>
      <c r="E75" s="125"/>
      <c r="F75" s="52">
        <v>26000</v>
      </c>
      <c r="G75" s="52">
        <v>146000</v>
      </c>
      <c r="H75" s="52">
        <v>200000</v>
      </c>
      <c r="I75" s="52">
        <f>SUM(F75:H75)</f>
        <v>372000</v>
      </c>
    </row>
    <row r="76" spans="1:10" s="4" customFormat="1" ht="13.8" x14ac:dyDescent="0.3">
      <c r="B76" s="125" t="s">
        <v>168</v>
      </c>
      <c r="C76" s="125"/>
      <c r="D76" s="125" t="s">
        <v>95</v>
      </c>
      <c r="E76" s="125"/>
      <c r="F76" s="52">
        <v>22001</v>
      </c>
      <c r="G76" s="52">
        <v>22003</v>
      </c>
      <c r="H76" s="52">
        <v>5100</v>
      </c>
      <c r="I76" s="52">
        <f>SUM(F76:H76)</f>
        <v>49104</v>
      </c>
    </row>
    <row r="77" spans="1:10" s="4" customFormat="1" ht="13.8" x14ac:dyDescent="0.3">
      <c r="B77" s="125" t="s">
        <v>53</v>
      </c>
      <c r="C77" s="125"/>
      <c r="D77" s="125" t="s">
        <v>94</v>
      </c>
      <c r="E77" s="125"/>
      <c r="F77" s="52">
        <v>5250</v>
      </c>
      <c r="G77" s="52">
        <v>5250</v>
      </c>
      <c r="H77" s="52">
        <v>0</v>
      </c>
      <c r="I77" s="52">
        <f t="shared" ref="I77:I80" si="6">SUM(F77:H77)</f>
        <v>10500</v>
      </c>
    </row>
    <row r="78" spans="1:10" s="4" customFormat="1" ht="13.8" x14ac:dyDescent="0.3">
      <c r="B78" s="125" t="s">
        <v>92</v>
      </c>
      <c r="C78" s="125"/>
      <c r="D78" s="125" t="s">
        <v>93</v>
      </c>
      <c r="E78" s="125"/>
      <c r="F78" s="52">
        <v>1500</v>
      </c>
      <c r="G78" s="52">
        <v>1500</v>
      </c>
      <c r="H78" s="52">
        <v>0</v>
      </c>
      <c r="I78" s="52">
        <f t="shared" si="6"/>
        <v>3000</v>
      </c>
    </row>
    <row r="79" spans="1:10" s="4" customFormat="1" ht="13.8" x14ac:dyDescent="0.3">
      <c r="B79" s="149" t="s">
        <v>91</v>
      </c>
      <c r="C79" s="149"/>
      <c r="D79" s="125" t="s">
        <v>113</v>
      </c>
      <c r="E79" s="125"/>
      <c r="F79" s="52">
        <v>800</v>
      </c>
      <c r="G79" s="52">
        <v>1200</v>
      </c>
      <c r="H79" s="52">
        <v>0</v>
      </c>
      <c r="I79" s="52">
        <f t="shared" si="6"/>
        <v>2000</v>
      </c>
    </row>
    <row r="80" spans="1:10" s="4" customFormat="1" ht="13.8" x14ac:dyDescent="0.3">
      <c r="B80" s="125" t="s">
        <v>55</v>
      </c>
      <c r="C80" s="125"/>
      <c r="D80" s="125" t="s">
        <v>97</v>
      </c>
      <c r="E80" s="125"/>
      <c r="F80" s="52">
        <v>2500</v>
      </c>
      <c r="G80" s="52">
        <v>2011</v>
      </c>
      <c r="H80" s="52">
        <v>0</v>
      </c>
      <c r="I80" s="52">
        <f t="shared" si="6"/>
        <v>4511</v>
      </c>
    </row>
    <row r="81" spans="2:10" s="4" customFormat="1" ht="13.8" x14ac:dyDescent="0.3">
      <c r="B81" s="125" t="s">
        <v>207</v>
      </c>
      <c r="C81" s="125"/>
      <c r="D81" s="125" t="s">
        <v>209</v>
      </c>
      <c r="E81" s="125"/>
      <c r="F81" s="52">
        <v>2000</v>
      </c>
      <c r="G81" s="52">
        <v>2000</v>
      </c>
      <c r="H81" s="52">
        <v>0</v>
      </c>
      <c r="I81" s="52">
        <f t="shared" ref="I81" si="7">SUM(F81:H81)</f>
        <v>4000</v>
      </c>
    </row>
    <row r="82" spans="2:10" s="27" customFormat="1" ht="13.8" x14ac:dyDescent="0.3">
      <c r="B82" s="150" t="s">
        <v>15</v>
      </c>
      <c r="C82" s="151"/>
      <c r="D82" s="53"/>
      <c r="E82" s="53"/>
      <c r="F82" s="55">
        <f>SUM(F75:F81)</f>
        <v>60051</v>
      </c>
      <c r="G82" s="55">
        <f>SUM(G75:G81)</f>
        <v>179964</v>
      </c>
      <c r="H82" s="55">
        <f>SUM(H75:H81)</f>
        <v>205100</v>
      </c>
      <c r="I82" s="55">
        <f>SUM(F82:H82)</f>
        <v>445115</v>
      </c>
    </row>
    <row r="83" spans="2:10" ht="192.6" customHeight="1" x14ac:dyDescent="0.3">
      <c r="B83" s="133" t="s">
        <v>208</v>
      </c>
      <c r="C83" s="133"/>
      <c r="D83" s="133"/>
      <c r="E83" s="133"/>
      <c r="F83" s="133"/>
      <c r="G83" s="133"/>
      <c r="H83" s="133"/>
      <c r="I83" s="133"/>
      <c r="J83" s="83"/>
    </row>
    <row r="84" spans="2:10" x14ac:dyDescent="0.3">
      <c r="B84" s="73"/>
      <c r="C84" s="73"/>
      <c r="D84" s="73"/>
      <c r="E84" s="73"/>
      <c r="F84" s="73"/>
      <c r="G84" s="73"/>
      <c r="H84" s="73"/>
      <c r="I84" s="73"/>
    </row>
    <row r="85" spans="2:10" ht="41.4" x14ac:dyDescent="0.3">
      <c r="B85" s="138" t="s">
        <v>25</v>
      </c>
      <c r="C85" s="138"/>
      <c r="D85" s="138"/>
      <c r="E85" s="138"/>
      <c r="F85" s="58" t="s">
        <v>45</v>
      </c>
      <c r="G85" s="58" t="s">
        <v>12</v>
      </c>
      <c r="H85" s="1" t="s">
        <v>68</v>
      </c>
      <c r="I85" s="1" t="s">
        <v>46</v>
      </c>
    </row>
    <row r="86" spans="2:10" ht="15.6" customHeight="1" x14ac:dyDescent="0.3">
      <c r="B86" s="74" t="s">
        <v>50</v>
      </c>
      <c r="C86" s="75"/>
      <c r="D86" s="76"/>
      <c r="E86" s="77"/>
      <c r="F86" s="78">
        <v>364588</v>
      </c>
      <c r="G86" s="78">
        <f>G82+H67+G57+G46+H36+G22+G14</f>
        <v>416923</v>
      </c>
      <c r="H86" s="78">
        <f>H82+I67+H57+H46+I36+H22+H14</f>
        <v>355100</v>
      </c>
      <c r="I86" s="78">
        <f>SUM(F86:H86)</f>
        <v>1136611</v>
      </c>
    </row>
    <row r="87" spans="2:10" x14ac:dyDescent="0.3">
      <c r="F87" s="79"/>
      <c r="G87" s="79"/>
      <c r="H87" s="79"/>
      <c r="I87" s="80"/>
    </row>
    <row r="88" spans="2:10" x14ac:dyDescent="0.3">
      <c r="B88" s="158" t="s">
        <v>47</v>
      </c>
      <c r="C88" s="159"/>
      <c r="D88" s="157" t="s">
        <v>48</v>
      </c>
      <c r="E88" s="157"/>
      <c r="F88" s="81"/>
      <c r="G88" s="81"/>
      <c r="H88" s="81"/>
      <c r="I88" s="81"/>
    </row>
    <row r="89" spans="2:10" x14ac:dyDescent="0.3">
      <c r="B89" s="154"/>
      <c r="C89" s="155"/>
      <c r="D89" s="153">
        <v>0.13689999999999999</v>
      </c>
      <c r="E89" s="153"/>
      <c r="F89" s="78">
        <f>F86*D89</f>
        <v>49912.097199999997</v>
      </c>
      <c r="G89" s="78">
        <f>G86*D89</f>
        <v>57076.758699999998</v>
      </c>
      <c r="H89" s="81"/>
      <c r="I89" s="78">
        <f>SUM(F89:H89)</f>
        <v>106988.8559</v>
      </c>
    </row>
    <row r="90" spans="2:10" s="88" customFormat="1" ht="214.95" customHeight="1" x14ac:dyDescent="0.3">
      <c r="B90" s="130" t="s">
        <v>169</v>
      </c>
      <c r="C90" s="130"/>
      <c r="D90" s="130"/>
      <c r="E90" s="130"/>
      <c r="F90" s="130"/>
      <c r="G90" s="130"/>
      <c r="H90" s="130"/>
      <c r="I90" s="130"/>
      <c r="J90" s="89"/>
    </row>
    <row r="92" spans="2:10" ht="41.4" x14ac:dyDescent="0.3">
      <c r="B92" s="138" t="s">
        <v>25</v>
      </c>
      <c r="C92" s="138"/>
      <c r="D92" s="138"/>
      <c r="E92" s="138"/>
      <c r="F92" s="58" t="s">
        <v>45</v>
      </c>
      <c r="G92" s="58" t="s">
        <v>12</v>
      </c>
      <c r="H92" s="1" t="s">
        <v>68</v>
      </c>
      <c r="I92" s="1" t="s">
        <v>46</v>
      </c>
    </row>
    <row r="93" spans="2:10" ht="37.950000000000003" customHeight="1" thickBot="1" x14ac:dyDescent="0.35">
      <c r="B93" s="147" t="s">
        <v>51</v>
      </c>
      <c r="C93" s="148"/>
      <c r="D93" s="152"/>
      <c r="E93" s="152"/>
      <c r="F93" s="82">
        <f>F86+F89</f>
        <v>414500.09720000002</v>
      </c>
      <c r="G93" s="82">
        <f>G86+G89</f>
        <v>473999.75870000001</v>
      </c>
      <c r="H93" s="82">
        <f>H86+H89</f>
        <v>355100</v>
      </c>
      <c r="I93" s="82">
        <f t="shared" ref="I93" si="8">I86+I89</f>
        <v>1243599.8559000001</v>
      </c>
    </row>
    <row r="94" spans="2:10" ht="16.2" thickTop="1" x14ac:dyDescent="0.3"/>
    <row r="96" spans="2:10" ht="79.95" customHeight="1" x14ac:dyDescent="0.3">
      <c r="B96" s="129" t="s">
        <v>200</v>
      </c>
      <c r="C96" s="129"/>
      <c r="D96" s="129"/>
      <c r="E96" s="129"/>
      <c r="F96" s="129"/>
      <c r="G96" s="129"/>
      <c r="H96" s="129"/>
      <c r="I96" s="129"/>
      <c r="J96" s="129"/>
    </row>
    <row r="97" spans="2:9" ht="46.2" customHeight="1" x14ac:dyDescent="0.3">
      <c r="B97" s="126" t="s">
        <v>201</v>
      </c>
      <c r="C97" s="126"/>
      <c r="D97" s="126"/>
      <c r="E97" s="126"/>
      <c r="F97" s="126"/>
      <c r="G97" s="126"/>
      <c r="H97" s="126"/>
      <c r="I97" s="126"/>
    </row>
  </sheetData>
  <mergeCells count="83">
    <mergeCell ref="D85:E85"/>
    <mergeCell ref="B89:C89"/>
    <mergeCell ref="B74:C74"/>
    <mergeCell ref="B76:C76"/>
    <mergeCell ref="B77:C77"/>
    <mergeCell ref="B75:C75"/>
    <mergeCell ref="D75:E75"/>
    <mergeCell ref="D88:E88"/>
    <mergeCell ref="B88:C88"/>
    <mergeCell ref="B78:C78"/>
    <mergeCell ref="D74:E74"/>
    <mergeCell ref="D76:E76"/>
    <mergeCell ref="D77:E77"/>
    <mergeCell ref="D78:E78"/>
    <mergeCell ref="B83:I83"/>
    <mergeCell ref="B81:C81"/>
    <mergeCell ref="B66:C66"/>
    <mergeCell ref="B52:C52"/>
    <mergeCell ref="E66:F66"/>
    <mergeCell ref="B93:C93"/>
    <mergeCell ref="B79:C79"/>
    <mergeCell ref="B80:C80"/>
    <mergeCell ref="B82:C82"/>
    <mergeCell ref="D79:E79"/>
    <mergeCell ref="D93:E93"/>
    <mergeCell ref="D89:E89"/>
    <mergeCell ref="B92:C92"/>
    <mergeCell ref="D92:E92"/>
    <mergeCell ref="D80:E80"/>
    <mergeCell ref="B85:C85"/>
    <mergeCell ref="B68:J68"/>
    <mergeCell ref="B73:J73"/>
    <mergeCell ref="B45:D45"/>
    <mergeCell ref="B17:C17"/>
    <mergeCell ref="B18:C18"/>
    <mergeCell ref="B19:C19"/>
    <mergeCell ref="B20:C20"/>
    <mergeCell ref="B21:C21"/>
    <mergeCell ref="B37:I37"/>
    <mergeCell ref="B23:I23"/>
    <mergeCell ref="B22:C22"/>
    <mergeCell ref="B43:D43"/>
    <mergeCell ref="B65:C65"/>
    <mergeCell ref="E28:F28"/>
    <mergeCell ref="E29:F29"/>
    <mergeCell ref="E30:F30"/>
    <mergeCell ref="E31:F31"/>
    <mergeCell ref="E32:F32"/>
    <mergeCell ref="E33:F33"/>
    <mergeCell ref="E34:F34"/>
    <mergeCell ref="E35:F35"/>
    <mergeCell ref="D51:E51"/>
    <mergeCell ref="D52:E52"/>
    <mergeCell ref="B38:J38"/>
    <mergeCell ref="B39:J39"/>
    <mergeCell ref="B51:C51"/>
    <mergeCell ref="B44:D44"/>
    <mergeCell ref="B53:C53"/>
    <mergeCell ref="E63:F63"/>
    <mergeCell ref="E64:F64"/>
    <mergeCell ref="B54:C54"/>
    <mergeCell ref="B55:C55"/>
    <mergeCell ref="B62:C62"/>
    <mergeCell ref="B63:C63"/>
    <mergeCell ref="B64:C64"/>
    <mergeCell ref="B58:J58"/>
    <mergeCell ref="B61:J61"/>
    <mergeCell ref="D81:E81"/>
    <mergeCell ref="B97:I97"/>
    <mergeCell ref="A1:J1"/>
    <mergeCell ref="B3:J3"/>
    <mergeCell ref="B96:J96"/>
    <mergeCell ref="B90:I90"/>
    <mergeCell ref="B24:J24"/>
    <mergeCell ref="B27:J27"/>
    <mergeCell ref="B42:J42"/>
    <mergeCell ref="B47:J47"/>
    <mergeCell ref="B50:J50"/>
    <mergeCell ref="D53:E53"/>
    <mergeCell ref="D54:E54"/>
    <mergeCell ref="D55:E55"/>
    <mergeCell ref="E65:F65"/>
    <mergeCell ref="E62:F62"/>
  </mergeCells>
  <pageMargins left="0.7" right="0.7" top="0.75" bottom="0.75" header="0.3" footer="0.3"/>
  <pageSetup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6"/>
  <sheetViews>
    <sheetView zoomScale="85" zoomScaleNormal="85" workbookViewId="0"/>
  </sheetViews>
  <sheetFormatPr defaultColWidth="8.88671875" defaultRowHeight="13.8" x14ac:dyDescent="0.3"/>
  <cols>
    <col min="1" max="1" width="24.44140625" style="91" customWidth="1"/>
    <col min="2" max="2" width="11.88671875" style="97" customWidth="1"/>
    <col min="3" max="3" width="12.6640625" style="91" customWidth="1"/>
    <col min="4" max="4" width="13.33203125" style="91" customWidth="1"/>
    <col min="5" max="6" width="11.33203125" style="91" customWidth="1"/>
    <col min="7" max="7" width="12" style="91" customWidth="1"/>
    <col min="8" max="8" width="12.33203125" style="91" customWidth="1"/>
    <col min="9" max="9" width="12.109375" style="91" customWidth="1"/>
    <col min="10" max="10" width="12.88671875" style="91" customWidth="1"/>
    <col min="11" max="16384" width="8.88671875" style="91"/>
  </cols>
  <sheetData>
    <row r="2" spans="1:10" x14ac:dyDescent="0.3">
      <c r="A2" s="162" t="s">
        <v>210</v>
      </c>
      <c r="B2" s="163"/>
      <c r="C2" s="163"/>
      <c r="D2" s="164"/>
      <c r="E2" s="90"/>
      <c r="F2" s="165" t="s">
        <v>211</v>
      </c>
      <c r="G2" s="166"/>
      <c r="H2" s="166"/>
      <c r="I2" s="166"/>
      <c r="J2" s="167"/>
    </row>
    <row r="3" spans="1:10" ht="27.6" x14ac:dyDescent="0.3">
      <c r="A3" s="168" t="s">
        <v>212</v>
      </c>
      <c r="B3" s="169"/>
      <c r="C3" s="169"/>
      <c r="D3" s="170"/>
      <c r="E3" s="92">
        <v>1</v>
      </c>
      <c r="F3" s="93">
        <v>2</v>
      </c>
      <c r="G3" s="93">
        <v>3</v>
      </c>
      <c r="H3" s="93">
        <v>4</v>
      </c>
      <c r="I3" s="93" t="s">
        <v>213</v>
      </c>
      <c r="J3" s="93" t="s">
        <v>214</v>
      </c>
    </row>
    <row r="4" spans="1:10" s="97" customFormat="1" ht="41.4" x14ac:dyDescent="0.3">
      <c r="A4" s="94" t="s">
        <v>215</v>
      </c>
      <c r="B4" s="94" t="s">
        <v>216</v>
      </c>
      <c r="C4" s="95" t="s">
        <v>217</v>
      </c>
      <c r="D4" s="94" t="s">
        <v>218</v>
      </c>
      <c r="E4" s="96" t="s">
        <v>45</v>
      </c>
      <c r="F4" s="171" t="s">
        <v>219</v>
      </c>
      <c r="G4" s="171"/>
      <c r="H4" s="171"/>
      <c r="I4" s="94" t="s">
        <v>220</v>
      </c>
      <c r="J4" s="94" t="s">
        <v>221</v>
      </c>
    </row>
    <row r="5" spans="1:10" s="101" customFormat="1" ht="57" x14ac:dyDescent="0.3">
      <c r="A5" s="98"/>
      <c r="B5" s="98"/>
      <c r="C5" s="99" t="s">
        <v>222</v>
      </c>
      <c r="D5" s="98" t="s">
        <v>223</v>
      </c>
      <c r="E5" s="100" t="s">
        <v>224</v>
      </c>
      <c r="F5" s="98" t="s">
        <v>224</v>
      </c>
      <c r="G5" s="98" t="s">
        <v>225</v>
      </c>
      <c r="H5" s="98" t="s">
        <v>226</v>
      </c>
      <c r="I5" s="98"/>
      <c r="J5" s="98"/>
    </row>
    <row r="6" spans="1:10" ht="15.6" customHeight="1" x14ac:dyDescent="0.3">
      <c r="A6" s="102" t="s">
        <v>227</v>
      </c>
      <c r="B6" s="103" t="s">
        <v>228</v>
      </c>
      <c r="C6" s="104" t="s">
        <v>13</v>
      </c>
      <c r="D6" s="103" t="s">
        <v>229</v>
      </c>
      <c r="E6" s="105">
        <v>9000</v>
      </c>
      <c r="F6" s="106">
        <v>49000</v>
      </c>
      <c r="G6" s="106">
        <v>90000</v>
      </c>
      <c r="H6" s="106">
        <v>0</v>
      </c>
      <c r="I6" s="106">
        <f>SUM(F6:H6)</f>
        <v>139000</v>
      </c>
      <c r="J6" s="107">
        <f>SUM(E6:H6)</f>
        <v>148000</v>
      </c>
    </row>
    <row r="7" spans="1:10" ht="15.6" customHeight="1" x14ac:dyDescent="0.3">
      <c r="A7" s="108" t="s">
        <v>230</v>
      </c>
      <c r="B7" s="103" t="s">
        <v>228</v>
      </c>
      <c r="C7" s="104" t="s">
        <v>13</v>
      </c>
      <c r="D7" s="109" t="s">
        <v>229</v>
      </c>
      <c r="E7" s="110">
        <v>9000</v>
      </c>
      <c r="F7" s="111">
        <v>49000</v>
      </c>
      <c r="G7" s="111">
        <v>55000</v>
      </c>
      <c r="H7" s="106">
        <v>0</v>
      </c>
      <c r="I7" s="106">
        <f t="shared" ref="I7:I11" si="0">SUM(F7:H7)</f>
        <v>104000</v>
      </c>
      <c r="J7" s="107">
        <f t="shared" ref="J7:J11" si="1">SUM(E7:H7)</f>
        <v>113000</v>
      </c>
    </row>
    <row r="8" spans="1:10" ht="15.6" customHeight="1" x14ac:dyDescent="0.3">
      <c r="A8" s="108" t="s">
        <v>231</v>
      </c>
      <c r="B8" s="103" t="s">
        <v>228</v>
      </c>
      <c r="C8" s="104" t="s">
        <v>13</v>
      </c>
      <c r="D8" s="109" t="s">
        <v>229</v>
      </c>
      <c r="E8" s="110">
        <v>8000</v>
      </c>
      <c r="F8" s="111">
        <v>48000</v>
      </c>
      <c r="G8" s="111">
        <v>55000</v>
      </c>
      <c r="H8" s="106">
        <v>0</v>
      </c>
      <c r="I8" s="106">
        <f t="shared" si="0"/>
        <v>103000</v>
      </c>
      <c r="J8" s="107">
        <f t="shared" si="1"/>
        <v>111000</v>
      </c>
    </row>
    <row r="9" spans="1:10" x14ac:dyDescent="0.3">
      <c r="A9" s="112" t="s">
        <v>232</v>
      </c>
      <c r="B9" s="109"/>
      <c r="C9" s="109"/>
      <c r="D9" s="108"/>
      <c r="E9" s="113">
        <f>SUM(E6:E8)</f>
        <v>26000</v>
      </c>
      <c r="F9" s="114">
        <f t="shared" ref="F9:H9" si="2">SUM(F6:F8)</f>
        <v>146000</v>
      </c>
      <c r="G9" s="114">
        <f t="shared" si="2"/>
        <v>200000</v>
      </c>
      <c r="H9" s="114">
        <f t="shared" si="2"/>
        <v>0</v>
      </c>
      <c r="I9" s="114">
        <f>SUM(I6:I8)</f>
        <v>346000</v>
      </c>
      <c r="J9" s="115">
        <f>SUM(J6:J8)</f>
        <v>372000</v>
      </c>
    </row>
    <row r="10" spans="1:10" ht="15.6" customHeight="1" x14ac:dyDescent="0.3">
      <c r="A10" s="108" t="s">
        <v>233</v>
      </c>
      <c r="B10" s="103" t="s">
        <v>228</v>
      </c>
      <c r="C10" s="104" t="s">
        <v>13</v>
      </c>
      <c r="D10" s="109" t="s">
        <v>234</v>
      </c>
      <c r="E10" s="116"/>
      <c r="F10" s="116"/>
      <c r="G10" s="111">
        <v>90300</v>
      </c>
      <c r="H10" s="111">
        <v>0</v>
      </c>
      <c r="I10" s="106">
        <f t="shared" si="0"/>
        <v>90300</v>
      </c>
      <c r="J10" s="107">
        <f t="shared" si="1"/>
        <v>90300</v>
      </c>
    </row>
    <row r="11" spans="1:10" ht="15.6" customHeight="1" x14ac:dyDescent="0.3">
      <c r="A11" s="108" t="s">
        <v>235</v>
      </c>
      <c r="B11" s="103" t="s">
        <v>228</v>
      </c>
      <c r="C11" s="104" t="s">
        <v>13</v>
      </c>
      <c r="D11" s="109" t="s">
        <v>234</v>
      </c>
      <c r="E11" s="116"/>
      <c r="F11" s="116"/>
      <c r="G11" s="111">
        <v>0</v>
      </c>
      <c r="H11" s="111">
        <v>64800</v>
      </c>
      <c r="I11" s="106">
        <f t="shared" si="0"/>
        <v>64800</v>
      </c>
      <c r="J11" s="107">
        <f t="shared" si="1"/>
        <v>64800</v>
      </c>
    </row>
    <row r="12" spans="1:10" x14ac:dyDescent="0.3">
      <c r="A12" s="112" t="s">
        <v>236</v>
      </c>
      <c r="B12" s="109"/>
      <c r="C12" s="109"/>
      <c r="D12" s="108"/>
      <c r="E12" s="113">
        <f>SUM(E10:E11)</f>
        <v>0</v>
      </c>
      <c r="F12" s="114">
        <f t="shared" ref="F12:J12" si="3">SUM(F10:F11)</f>
        <v>0</v>
      </c>
      <c r="G12" s="114">
        <f t="shared" si="3"/>
        <v>90300</v>
      </c>
      <c r="H12" s="114">
        <f t="shared" si="3"/>
        <v>64800</v>
      </c>
      <c r="I12" s="114">
        <f>SUM(I10:I11)</f>
        <v>155100</v>
      </c>
      <c r="J12" s="114">
        <f t="shared" si="3"/>
        <v>155100</v>
      </c>
    </row>
    <row r="13" spans="1:10" x14ac:dyDescent="0.3">
      <c r="A13" s="112"/>
      <c r="B13" s="109"/>
      <c r="C13" s="109"/>
      <c r="D13" s="108"/>
      <c r="E13" s="113"/>
      <c r="F13" s="114"/>
      <c r="G13" s="114"/>
      <c r="H13" s="114"/>
      <c r="I13" s="114"/>
      <c r="J13" s="114"/>
    </row>
    <row r="14" spans="1:10" x14ac:dyDescent="0.3">
      <c r="A14" s="112" t="s">
        <v>237</v>
      </c>
      <c r="B14" s="109"/>
      <c r="C14" s="109"/>
      <c r="D14" s="108"/>
      <c r="E14" s="113">
        <f>E9+E12</f>
        <v>26000</v>
      </c>
      <c r="F14" s="114">
        <f t="shared" ref="F14:J14" si="4">F9+F12</f>
        <v>146000</v>
      </c>
      <c r="G14" s="114">
        <f t="shared" si="4"/>
        <v>290300</v>
      </c>
      <c r="H14" s="114">
        <f t="shared" si="4"/>
        <v>64800</v>
      </c>
      <c r="I14" s="114">
        <f t="shared" si="4"/>
        <v>501100</v>
      </c>
      <c r="J14" s="114">
        <f t="shared" si="4"/>
        <v>527100</v>
      </c>
    </row>
    <row r="17" spans="1:10" s="119" customFormat="1" x14ac:dyDescent="0.3">
      <c r="A17" s="117" t="s">
        <v>238</v>
      </c>
      <c r="B17" s="118"/>
    </row>
    <row r="18" spans="1:10" s="119" customFormat="1" x14ac:dyDescent="0.3">
      <c r="A18" s="161" t="s">
        <v>239</v>
      </c>
      <c r="B18" s="161"/>
      <c r="C18" s="161"/>
      <c r="D18" s="161"/>
      <c r="E18" s="161"/>
      <c r="F18" s="161"/>
      <c r="G18" s="161"/>
      <c r="H18" s="161"/>
      <c r="I18" s="161"/>
      <c r="J18" s="161"/>
    </row>
    <row r="19" spans="1:10" s="119" customFormat="1" x14ac:dyDescent="0.3">
      <c r="A19" s="161" t="s">
        <v>240</v>
      </c>
      <c r="B19" s="161"/>
      <c r="C19" s="161"/>
      <c r="D19" s="161"/>
      <c r="E19" s="161"/>
      <c r="F19" s="161"/>
      <c r="G19" s="161"/>
      <c r="H19" s="161"/>
      <c r="I19" s="161"/>
      <c r="J19" s="161"/>
    </row>
    <row r="20" spans="1:10" s="119" customFormat="1" x14ac:dyDescent="0.3">
      <c r="A20" s="161" t="s">
        <v>241</v>
      </c>
      <c r="B20" s="161"/>
      <c r="C20" s="161"/>
      <c r="D20" s="161"/>
      <c r="E20" s="161"/>
      <c r="F20" s="161"/>
      <c r="G20" s="161"/>
      <c r="H20" s="161"/>
      <c r="I20" s="161"/>
      <c r="J20" s="161"/>
    </row>
    <row r="21" spans="1:10" s="119" customFormat="1" ht="42" customHeight="1" x14ac:dyDescent="0.3">
      <c r="A21" s="161" t="s">
        <v>242</v>
      </c>
      <c r="B21" s="161"/>
      <c r="C21" s="161"/>
      <c r="D21" s="161"/>
      <c r="E21" s="161"/>
      <c r="F21" s="161"/>
      <c r="G21" s="161"/>
      <c r="H21" s="161"/>
      <c r="I21" s="161"/>
      <c r="J21" s="161"/>
    </row>
    <row r="22" spans="1:10" s="119" customFormat="1" x14ac:dyDescent="0.3">
      <c r="B22" s="118"/>
    </row>
    <row r="23" spans="1:10" s="119" customFormat="1" ht="15.6" x14ac:dyDescent="0.3">
      <c r="A23" s="120" t="s">
        <v>243</v>
      </c>
      <c r="B23" s="118"/>
    </row>
    <row r="24" spans="1:10" s="119" customFormat="1" ht="35.4" customHeight="1" x14ac:dyDescent="0.3">
      <c r="A24" s="172" t="s">
        <v>244</v>
      </c>
      <c r="B24" s="172"/>
      <c r="C24" s="172"/>
      <c r="D24" s="172"/>
      <c r="E24" s="172"/>
      <c r="F24" s="172"/>
      <c r="G24" s="172"/>
      <c r="H24" s="172"/>
      <c r="I24" s="172"/>
      <c r="J24" s="172"/>
    </row>
    <row r="25" spans="1:10" s="119" customFormat="1" ht="15.6" x14ac:dyDescent="0.3">
      <c r="A25" s="121"/>
      <c r="B25" s="118"/>
    </row>
    <row r="26" spans="1:10" s="119" customFormat="1" ht="15.6" x14ac:dyDescent="0.3">
      <c r="A26" s="160" t="s">
        <v>245</v>
      </c>
      <c r="B26" s="160"/>
      <c r="C26" s="160"/>
      <c r="D26" s="160"/>
      <c r="E26" s="160"/>
      <c r="F26" s="160"/>
      <c r="G26" s="160"/>
      <c r="H26" s="160"/>
      <c r="I26" s="160"/>
      <c r="J26" s="160"/>
    </row>
    <row r="27" spans="1:10" s="119" customFormat="1" ht="15.6" x14ac:dyDescent="0.3">
      <c r="A27" s="160" t="s">
        <v>246</v>
      </c>
      <c r="B27" s="160"/>
      <c r="C27" s="160"/>
      <c r="D27" s="160"/>
      <c r="E27" s="160"/>
      <c r="F27" s="160"/>
      <c r="G27" s="160"/>
      <c r="H27" s="160"/>
      <c r="I27" s="160"/>
      <c r="J27" s="160"/>
    </row>
    <row r="28" spans="1:10" s="119" customFormat="1" ht="15.6" x14ac:dyDescent="0.3">
      <c r="A28" s="160" t="s">
        <v>247</v>
      </c>
      <c r="B28" s="160"/>
      <c r="C28" s="160"/>
      <c r="D28" s="160"/>
      <c r="E28" s="160"/>
      <c r="F28" s="160"/>
      <c r="G28" s="160"/>
      <c r="H28" s="160"/>
      <c r="I28" s="160"/>
      <c r="J28" s="160"/>
    </row>
    <row r="29" spans="1:10" s="119" customFormat="1" ht="15.6" x14ac:dyDescent="0.3">
      <c r="A29" s="160" t="s">
        <v>248</v>
      </c>
      <c r="B29" s="160"/>
      <c r="C29" s="160"/>
      <c r="D29" s="160"/>
      <c r="E29" s="160"/>
      <c r="F29" s="160"/>
      <c r="G29" s="160"/>
      <c r="H29" s="160"/>
      <c r="I29" s="160"/>
      <c r="J29" s="160"/>
    </row>
    <row r="30" spans="1:10" s="119" customFormat="1" ht="15.6" x14ac:dyDescent="0.3">
      <c r="A30" s="160" t="s">
        <v>249</v>
      </c>
      <c r="B30" s="160"/>
      <c r="C30" s="160"/>
      <c r="D30" s="160"/>
      <c r="E30" s="160"/>
      <c r="F30" s="160"/>
      <c r="G30" s="160"/>
      <c r="H30" s="160"/>
      <c r="I30" s="160"/>
      <c r="J30" s="160"/>
    </row>
    <row r="31" spans="1:10" s="119" customFormat="1" x14ac:dyDescent="0.3">
      <c r="B31" s="118"/>
    </row>
    <row r="32" spans="1:10" s="119" customFormat="1" x14ac:dyDescent="0.3">
      <c r="B32" s="118"/>
    </row>
    <row r="33" spans="2:2" s="119" customFormat="1" x14ac:dyDescent="0.3">
      <c r="B33" s="118"/>
    </row>
    <row r="34" spans="2:2" s="119" customFormat="1" x14ac:dyDescent="0.3">
      <c r="B34" s="118"/>
    </row>
    <row r="35" spans="2:2" s="119" customFormat="1" x14ac:dyDescent="0.3">
      <c r="B35" s="118"/>
    </row>
    <row r="36" spans="2:2" s="119" customFormat="1" x14ac:dyDescent="0.3">
      <c r="B36" s="118"/>
    </row>
    <row r="37" spans="2:2" s="119" customFormat="1" x14ac:dyDescent="0.3">
      <c r="B37" s="118"/>
    </row>
    <row r="38" spans="2:2" s="119" customFormat="1" x14ac:dyDescent="0.3">
      <c r="B38" s="118"/>
    </row>
    <row r="39" spans="2:2" s="119" customFormat="1" x14ac:dyDescent="0.3">
      <c r="B39" s="118"/>
    </row>
    <row r="40" spans="2:2" s="119" customFormat="1" x14ac:dyDescent="0.3">
      <c r="B40" s="118"/>
    </row>
    <row r="41" spans="2:2" s="119" customFormat="1" x14ac:dyDescent="0.3">
      <c r="B41" s="118"/>
    </row>
    <row r="42" spans="2:2" s="119" customFormat="1" x14ac:dyDescent="0.3">
      <c r="B42" s="118"/>
    </row>
    <row r="43" spans="2:2" s="119" customFormat="1" x14ac:dyDescent="0.3">
      <c r="B43" s="118"/>
    </row>
    <row r="44" spans="2:2" s="119" customFormat="1" x14ac:dyDescent="0.3">
      <c r="B44" s="118"/>
    </row>
    <row r="45" spans="2:2" s="119" customFormat="1" x14ac:dyDescent="0.3">
      <c r="B45" s="118"/>
    </row>
    <row r="46" spans="2:2" s="119" customFormat="1" x14ac:dyDescent="0.3">
      <c r="B46" s="118"/>
    </row>
    <row r="47" spans="2:2" s="119" customFormat="1" x14ac:dyDescent="0.3">
      <c r="B47" s="118"/>
    </row>
    <row r="48" spans="2:2" s="119" customFormat="1" x14ac:dyDescent="0.3">
      <c r="B48" s="118"/>
    </row>
    <row r="49" spans="2:2" s="119" customFormat="1" x14ac:dyDescent="0.3">
      <c r="B49" s="118"/>
    </row>
    <row r="50" spans="2:2" s="119" customFormat="1" x14ac:dyDescent="0.3">
      <c r="B50" s="118"/>
    </row>
    <row r="51" spans="2:2" s="119" customFormat="1" x14ac:dyDescent="0.3">
      <c r="B51" s="118"/>
    </row>
    <row r="52" spans="2:2" s="119" customFormat="1" x14ac:dyDescent="0.3">
      <c r="B52" s="118"/>
    </row>
    <row r="53" spans="2:2" s="119" customFormat="1" x14ac:dyDescent="0.3">
      <c r="B53" s="118"/>
    </row>
    <row r="54" spans="2:2" s="119" customFormat="1" x14ac:dyDescent="0.3">
      <c r="B54" s="118"/>
    </row>
    <row r="55" spans="2:2" s="119" customFormat="1" x14ac:dyDescent="0.3">
      <c r="B55" s="118"/>
    </row>
    <row r="56" spans="2:2" s="119" customFormat="1" x14ac:dyDescent="0.3">
      <c r="B56" s="118"/>
    </row>
    <row r="57" spans="2:2" s="119" customFormat="1" x14ac:dyDescent="0.3">
      <c r="B57" s="118"/>
    </row>
    <row r="58" spans="2:2" s="119" customFormat="1" x14ac:dyDescent="0.3">
      <c r="B58" s="118"/>
    </row>
    <row r="59" spans="2:2" s="119" customFormat="1" x14ac:dyDescent="0.3">
      <c r="B59" s="118"/>
    </row>
    <row r="60" spans="2:2" s="119" customFormat="1" x14ac:dyDescent="0.3">
      <c r="B60" s="118"/>
    </row>
    <row r="61" spans="2:2" s="119" customFormat="1" x14ac:dyDescent="0.3">
      <c r="B61" s="118"/>
    </row>
    <row r="62" spans="2:2" s="119" customFormat="1" x14ac:dyDescent="0.3">
      <c r="B62" s="118"/>
    </row>
    <row r="63" spans="2:2" s="119" customFormat="1" x14ac:dyDescent="0.3">
      <c r="B63" s="118"/>
    </row>
    <row r="64" spans="2:2" s="119" customFormat="1" x14ac:dyDescent="0.3">
      <c r="B64" s="118"/>
    </row>
    <row r="65" spans="2:2" s="119" customFormat="1" x14ac:dyDescent="0.3">
      <c r="B65" s="118"/>
    </row>
    <row r="66" spans="2:2" s="119" customFormat="1" x14ac:dyDescent="0.3">
      <c r="B66" s="118"/>
    </row>
    <row r="67" spans="2:2" s="119" customFormat="1" x14ac:dyDescent="0.3">
      <c r="B67" s="118"/>
    </row>
    <row r="68" spans="2:2" s="119" customFormat="1" x14ac:dyDescent="0.3">
      <c r="B68" s="118"/>
    </row>
    <row r="69" spans="2:2" s="119" customFormat="1" x14ac:dyDescent="0.3">
      <c r="B69" s="118"/>
    </row>
    <row r="70" spans="2:2" s="119" customFormat="1" x14ac:dyDescent="0.3">
      <c r="B70" s="118"/>
    </row>
    <row r="71" spans="2:2" s="119" customFormat="1" x14ac:dyDescent="0.3">
      <c r="B71" s="118"/>
    </row>
    <row r="72" spans="2:2" s="119" customFormat="1" x14ac:dyDescent="0.3">
      <c r="B72" s="118"/>
    </row>
    <row r="73" spans="2:2" s="119" customFormat="1" x14ac:dyDescent="0.3">
      <c r="B73" s="118"/>
    </row>
    <row r="74" spans="2:2" s="119" customFormat="1" x14ac:dyDescent="0.3">
      <c r="B74" s="118"/>
    </row>
    <row r="75" spans="2:2" s="119" customFormat="1" x14ac:dyDescent="0.3">
      <c r="B75" s="118"/>
    </row>
    <row r="76" spans="2:2" s="119" customFormat="1" x14ac:dyDescent="0.3">
      <c r="B76" s="118"/>
    </row>
    <row r="77" spans="2:2" s="119" customFormat="1" x14ac:dyDescent="0.3">
      <c r="B77" s="118"/>
    </row>
    <row r="78" spans="2:2" s="119" customFormat="1" x14ac:dyDescent="0.3">
      <c r="B78" s="118"/>
    </row>
    <row r="79" spans="2:2" s="119" customFormat="1" x14ac:dyDescent="0.3">
      <c r="B79" s="118"/>
    </row>
    <row r="80" spans="2:2" s="119" customFormat="1" x14ac:dyDescent="0.3">
      <c r="B80" s="118"/>
    </row>
    <row r="81" spans="2:2" s="119" customFormat="1" x14ac:dyDescent="0.3">
      <c r="B81" s="118"/>
    </row>
    <row r="82" spans="2:2" s="119" customFormat="1" x14ac:dyDescent="0.3">
      <c r="B82" s="118"/>
    </row>
    <row r="83" spans="2:2" s="119" customFormat="1" x14ac:dyDescent="0.3">
      <c r="B83" s="118"/>
    </row>
    <row r="84" spans="2:2" s="119" customFormat="1" x14ac:dyDescent="0.3">
      <c r="B84" s="118"/>
    </row>
    <row r="85" spans="2:2" s="119" customFormat="1" x14ac:dyDescent="0.3">
      <c r="B85" s="118"/>
    </row>
    <row r="86" spans="2:2" s="119" customFormat="1" x14ac:dyDescent="0.3">
      <c r="B86" s="118"/>
    </row>
    <row r="87" spans="2:2" s="119" customFormat="1" x14ac:dyDescent="0.3">
      <c r="B87" s="118"/>
    </row>
    <row r="88" spans="2:2" s="119" customFormat="1" x14ac:dyDescent="0.3">
      <c r="B88" s="118"/>
    </row>
    <row r="89" spans="2:2" s="119" customFormat="1" x14ac:dyDescent="0.3">
      <c r="B89" s="118"/>
    </row>
    <row r="90" spans="2:2" s="119" customFormat="1" x14ac:dyDescent="0.3">
      <c r="B90" s="118"/>
    </row>
    <row r="91" spans="2:2" s="119" customFormat="1" x14ac:dyDescent="0.3">
      <c r="B91" s="118"/>
    </row>
    <row r="92" spans="2:2" s="119" customFormat="1" x14ac:dyDescent="0.3">
      <c r="B92" s="118"/>
    </row>
    <row r="93" spans="2:2" s="119" customFormat="1" x14ac:dyDescent="0.3">
      <c r="B93" s="118"/>
    </row>
    <row r="94" spans="2:2" s="119" customFormat="1" x14ac:dyDescent="0.3">
      <c r="B94" s="118"/>
    </row>
    <row r="95" spans="2:2" s="119" customFormat="1" x14ac:dyDescent="0.3">
      <c r="B95" s="118"/>
    </row>
    <row r="96" spans="2:2" s="119" customFormat="1" x14ac:dyDescent="0.3">
      <c r="B96" s="118"/>
    </row>
    <row r="97" spans="2:2" s="119" customFormat="1" x14ac:dyDescent="0.3">
      <c r="B97" s="118"/>
    </row>
    <row r="98" spans="2:2" s="119" customFormat="1" x14ac:dyDescent="0.3">
      <c r="B98" s="118"/>
    </row>
    <row r="99" spans="2:2" s="119" customFormat="1" x14ac:dyDescent="0.3">
      <c r="B99" s="118"/>
    </row>
    <row r="100" spans="2:2" s="119" customFormat="1" x14ac:dyDescent="0.3">
      <c r="B100" s="118"/>
    </row>
    <row r="101" spans="2:2" s="119" customFormat="1" x14ac:dyDescent="0.3">
      <c r="B101" s="118"/>
    </row>
    <row r="102" spans="2:2" s="119" customFormat="1" x14ac:dyDescent="0.3">
      <c r="B102" s="118"/>
    </row>
    <row r="103" spans="2:2" s="119" customFormat="1" x14ac:dyDescent="0.3">
      <c r="B103" s="118"/>
    </row>
    <row r="104" spans="2:2" s="119" customFormat="1" x14ac:dyDescent="0.3">
      <c r="B104" s="118"/>
    </row>
    <row r="105" spans="2:2" s="119" customFormat="1" x14ac:dyDescent="0.3">
      <c r="B105" s="118"/>
    </row>
    <row r="106" spans="2:2" s="119" customFormat="1" x14ac:dyDescent="0.3">
      <c r="B106" s="118"/>
    </row>
  </sheetData>
  <mergeCells count="14">
    <mergeCell ref="A30:J30"/>
    <mergeCell ref="A20:J20"/>
    <mergeCell ref="A21:J21"/>
    <mergeCell ref="A2:D2"/>
    <mergeCell ref="F2:J2"/>
    <mergeCell ref="A3:D3"/>
    <mergeCell ref="F4:H4"/>
    <mergeCell ref="A18:J18"/>
    <mergeCell ref="A19:J19"/>
    <mergeCell ref="A24:J24"/>
    <mergeCell ref="A26:J26"/>
    <mergeCell ref="A27:J27"/>
    <mergeCell ref="A28:J28"/>
    <mergeCell ref="A29:J29"/>
  </mergeCells>
  <pageMargins left="0.7" right="0.7" top="0.75" bottom="0.75" header="0.3" footer="0.3"/>
  <pageSetup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38a0518be38d130dfb998cc6eba9e8f4">
  <xsd:schema xmlns:xsd="http://www.w3.org/2001/XMLSchema" xmlns:xs="http://www.w3.org/2001/XMLSchema" xmlns:p="http://schemas.microsoft.com/office/2006/metadata/properties" xmlns:ns1="http://schemas.microsoft.com/sharepoint/v3" targetNamespace="http://schemas.microsoft.com/office/2006/metadata/properties" ma:root="true" ma:fieldsID="4dcce58c87e9fcebab8021569449a8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BFF5D-8430-425F-A33F-1CE98D70398C}">
  <ds:schemaRefs>
    <ds:schemaRef ds:uri="http://schemas.microsoft.com/sharepoint/v3"/>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terms/"/>
  </ds:schemaRefs>
</ds:datastoreItem>
</file>

<file path=customXml/itemProps2.xml><?xml version="1.0" encoding="utf-8"?>
<ds:datastoreItem xmlns:ds="http://schemas.openxmlformats.org/officeDocument/2006/customXml" ds:itemID="{F0F79DA9-04D2-457D-A77B-EC311BF11308}">
  <ds:schemaRefs>
    <ds:schemaRef ds:uri="http://schemas.microsoft.com/sharepoint/v3/contenttype/forms"/>
  </ds:schemaRefs>
</ds:datastoreItem>
</file>

<file path=customXml/itemProps3.xml><?xml version="1.0" encoding="utf-8"?>
<ds:datastoreItem xmlns:ds="http://schemas.openxmlformats.org/officeDocument/2006/customXml" ds:itemID="{992ABBC0-E814-4C61-A4CB-0FB067BAF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vt:lpstr>
      <vt:lpstr>Summary Table</vt:lpstr>
      <vt:lpstr>Revenue Description</vt:lpstr>
      <vt:lpstr>Expense Narrative</vt:lpstr>
      <vt:lpstr>SRA-TPC Table</vt:lpstr>
      <vt:lpstr>'SRA-TPC Table'!_Toc285528144</vt:lpstr>
      <vt:lpstr>'Expense Narrative'!Print_Area</vt:lpstr>
      <vt:lpstr>'Revenue Description'!Print_Area</vt:lpstr>
      <vt:lpstr>'SRA-TPC Table'!Print_Area</vt:lpstr>
      <vt:lpstr>'Summary Table'!Print_Area</vt:lpstr>
    </vt:vector>
  </TitlesOfParts>
  <Company>NIST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Massey, Sunni A.</cp:lastModifiedBy>
  <cp:lastPrinted>2016-02-15T18:48:04Z</cp:lastPrinted>
  <dcterms:created xsi:type="dcterms:W3CDTF">2013-03-05T15:26:08Z</dcterms:created>
  <dcterms:modified xsi:type="dcterms:W3CDTF">2016-04-18T00:43:12Z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