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24226"/>
  <mc:AlternateContent xmlns:mc="http://schemas.openxmlformats.org/markup-compatibility/2006">
    <mc:Choice Requires="x15">
      <x15ac:absPath xmlns:x15ac="http://schemas.microsoft.com/office/spreadsheetml/2010/11/ac" url="/Users/nka/Documents/Work Files/Website Files/Drupal Files/Documents Uploaded/"/>
    </mc:Choice>
  </mc:AlternateContent>
  <xr:revisionPtr revIDLastSave="0" documentId="13_ncr:1_{FB3FFACB-6654-094E-A574-A6B2CFA1B0B0}" xr6:coauthVersionLast="47" xr6:coauthVersionMax="47" xr10:uidLastSave="{00000000-0000-0000-0000-000000000000}"/>
  <bookViews>
    <workbookView xWindow="-29340" yWindow="5400" windowWidth="25720" windowHeight="16360" activeTab="2" xr2:uid="{00000000-000D-0000-FFFF-FFFF00000000}"/>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Table'!$A$20</definedName>
    <definedName name="_xlnm.Print_Area" localSheetId="3">'Expense Narrative'!$A$2:$J$106</definedName>
    <definedName name="_xlnm.Print_Area" localSheetId="0">Intro!$A$1:$P$4</definedName>
    <definedName name="_xlnm.Print_Area" localSheetId="2">'Revenue Description'!$A$2:$A$42</definedName>
    <definedName name="_xlnm.Print_Area" localSheetId="4">'SRA-TPC Table'!$A$1:$J$31</definedName>
    <definedName name="_xlnm.Print_Area" localSheetId="1">'Summary Table'!$A$1:$G$42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D27" i="1"/>
  <c r="B28" i="1"/>
  <c r="D28" i="1"/>
  <c r="B29" i="1"/>
  <c r="G29" i="1" s="1"/>
  <c r="D29" i="1"/>
  <c r="B30" i="1"/>
  <c r="D30" i="1"/>
  <c r="G10" i="1"/>
  <c r="G7" i="1"/>
  <c r="G28" i="1" l="1"/>
  <c r="G30" i="1"/>
  <c r="G27" i="1"/>
  <c r="G38" i="2" l="1"/>
  <c r="E38" i="1" l="1"/>
  <c r="D38" i="1"/>
  <c r="B38" i="1"/>
  <c r="G38" i="1" l="1"/>
  <c r="H13" i="6"/>
  <c r="G13" i="6"/>
  <c r="F13" i="6"/>
  <c r="E13" i="6"/>
  <c r="J12" i="6"/>
  <c r="I12" i="6"/>
  <c r="J11" i="6"/>
  <c r="I11" i="6"/>
  <c r="H10" i="6"/>
  <c r="H15" i="6" s="1"/>
  <c r="G10" i="6"/>
  <c r="G15" i="6" s="1"/>
  <c r="F10" i="6"/>
  <c r="E10" i="6"/>
  <c r="J7" i="6"/>
  <c r="I7" i="6"/>
  <c r="E15" i="6" l="1"/>
  <c r="F15" i="6"/>
  <c r="J13" i="6"/>
  <c r="I13" i="6"/>
  <c r="J10" i="6"/>
  <c r="J15" i="6" s="1"/>
  <c r="I10" i="6"/>
  <c r="I15" i="6" l="1"/>
  <c r="H89" i="2"/>
  <c r="G89" i="2"/>
  <c r="F89" i="2"/>
  <c r="I88" i="2"/>
  <c r="I89" i="2" l="1"/>
  <c r="H14" i="2"/>
  <c r="I13" i="2"/>
  <c r="G14" i="2"/>
  <c r="F14" i="2"/>
  <c r="I61" i="2" l="1"/>
  <c r="H62" i="2"/>
  <c r="F62" i="2"/>
  <c r="I21" i="2"/>
  <c r="I5" i="2"/>
  <c r="E37" i="1"/>
  <c r="D37" i="1"/>
  <c r="B37" i="1"/>
  <c r="E36" i="1"/>
  <c r="D36" i="1"/>
  <c r="B36" i="1"/>
  <c r="E35" i="1"/>
  <c r="D35" i="1"/>
  <c r="B35" i="1"/>
  <c r="E34" i="1"/>
  <c r="D34" i="1"/>
  <c r="B34" i="1"/>
  <c r="E33" i="1"/>
  <c r="D33" i="1"/>
  <c r="B33" i="1"/>
  <c r="E32" i="1"/>
  <c r="D32" i="1"/>
  <c r="B32" i="1"/>
  <c r="B18" i="1"/>
  <c r="E31" i="1" l="1"/>
  <c r="B31" i="1"/>
  <c r="D31" i="1"/>
  <c r="I83" i="2"/>
  <c r="I84" i="2"/>
  <c r="G62" i="2"/>
  <c r="D25" i="1" s="1"/>
  <c r="I57" i="2"/>
  <c r="I59" i="2"/>
  <c r="I58" i="2"/>
  <c r="J36" i="2"/>
  <c r="D21" i="1"/>
  <c r="E21" i="1"/>
  <c r="B21" i="1" l="1"/>
  <c r="E14" i="1" l="1"/>
  <c r="E18" i="1" s="1"/>
  <c r="D14" i="1"/>
  <c r="D18" i="1" s="1"/>
  <c r="G9" i="1"/>
  <c r="G18" i="1" l="1"/>
  <c r="G14" i="1"/>
  <c r="I9" i="2" l="1"/>
  <c r="G22" i="2"/>
  <c r="D22" i="1" s="1"/>
  <c r="I10" i="2"/>
  <c r="I8" i="2"/>
  <c r="I7" i="2"/>
  <c r="I6" i="2"/>
  <c r="I38" i="2"/>
  <c r="E23" i="1" s="1"/>
  <c r="J37" i="2"/>
  <c r="H38" i="2"/>
  <c r="D23" i="1" s="1"/>
  <c r="B23" i="1"/>
  <c r="I82" i="2"/>
  <c r="G16" i="1"/>
  <c r="G17" i="1"/>
  <c r="G15" i="1"/>
  <c r="G13" i="1"/>
  <c r="B26" i="1" l="1"/>
  <c r="D26" i="1"/>
  <c r="H22" i="2"/>
  <c r="E22" i="1" s="1"/>
  <c r="G32" i="1"/>
  <c r="G37" i="1"/>
  <c r="G33" i="1"/>
  <c r="G34" i="1"/>
  <c r="G35" i="1"/>
  <c r="G36" i="1"/>
  <c r="I60" i="2"/>
  <c r="I49" i="2"/>
  <c r="I48" i="2"/>
  <c r="I85" i="2"/>
  <c r="I86" i="2"/>
  <c r="I87" i="2"/>
  <c r="J70" i="2"/>
  <c r="J71" i="2"/>
  <c r="J72" i="2"/>
  <c r="J69" i="2"/>
  <c r="J32" i="2"/>
  <c r="J33" i="2"/>
  <c r="J34" i="2"/>
  <c r="J35" i="2"/>
  <c r="J31" i="2"/>
  <c r="I11" i="2"/>
  <c r="I12" i="2"/>
  <c r="G8" i="1"/>
  <c r="G11" i="1"/>
  <c r="G12" i="1"/>
  <c r="H73" i="2"/>
  <c r="I73" i="2"/>
  <c r="G73" i="2"/>
  <c r="E25" i="1"/>
  <c r="B25" i="1"/>
  <c r="G50" i="2"/>
  <c r="D24" i="1" s="1"/>
  <c r="H50" i="2"/>
  <c r="E24" i="1" s="1"/>
  <c r="F50" i="2"/>
  <c r="B24" i="1" s="1"/>
  <c r="D39" i="1" l="1"/>
  <c r="G26" i="1"/>
  <c r="G31" i="1"/>
  <c r="E39" i="1"/>
  <c r="H94" i="2"/>
  <c r="G94" i="2"/>
  <c r="I19" i="2"/>
  <c r="I14" i="2"/>
  <c r="J38" i="2"/>
  <c r="I62" i="2"/>
  <c r="I50" i="2"/>
  <c r="J73" i="2"/>
  <c r="G24" i="1"/>
  <c r="G23" i="1"/>
  <c r="G25" i="1"/>
  <c r="G6" i="1"/>
  <c r="G97" i="2" l="1"/>
  <c r="H97" i="2"/>
  <c r="E40" i="1" s="1"/>
  <c r="E41" i="1" s="1"/>
  <c r="I20" i="2"/>
  <c r="G21" i="1"/>
  <c r="I18" i="2"/>
  <c r="C18" i="1"/>
  <c r="G102" i="2" l="1"/>
  <c r="D40" i="1"/>
  <c r="D41" i="1" s="1"/>
  <c r="E42" i="1"/>
  <c r="H102" i="2"/>
  <c r="F22" i="2"/>
  <c r="F18" i="1"/>
  <c r="B22" i="1" l="1"/>
  <c r="F94" i="2"/>
  <c r="I94" i="2" s="1"/>
  <c r="D42" i="1"/>
  <c r="B39" i="1"/>
  <c r="I22" i="2"/>
  <c r="F97" i="2" l="1"/>
  <c r="B40" i="1"/>
  <c r="G40" i="1" s="1"/>
  <c r="I97" i="2"/>
  <c r="G39" i="1"/>
  <c r="G22" i="1"/>
  <c r="F102" i="2"/>
  <c r="B41" i="1" l="1"/>
  <c r="G41" i="1" s="1"/>
  <c r="G42" i="1" s="1"/>
  <c r="I102" i="2"/>
  <c r="B42" i="1" l="1"/>
  <c r="C41" i="1"/>
  <c r="F41" i="1"/>
</calcChain>
</file>

<file path=xl/sharedStrings.xml><?xml version="1.0" encoding="utf-8"?>
<sst xmlns="http://schemas.openxmlformats.org/spreadsheetml/2006/main" count="326" uniqueCount="250">
  <si>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</si>
  <si>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</si>
  <si>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</si>
  <si>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</si>
  <si>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</si>
  <si>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</si>
  <si>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</si>
  <si>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</si>
  <si>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</si>
  <si>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</si>
  <si>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</si>
  <si>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</si>
  <si>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</si>
  <si>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</si>
  <si>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</si>
  <si>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</si>
  <si>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</si>
  <si>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</si>
  <si>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</si>
  <si>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</si>
  <si>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</si>
  <si>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</si>
  <si>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</si>
  <si>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</si>
  <si>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</si>
  <si>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</si>
  <si>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</si>
  <si>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</si>
  <si>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</si>
  <si>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</si>
  <si>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</si>
  <si>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</si>
  <si>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</si>
  <si>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</si>
  <si>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</si>
  <si>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</si>
  <si>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</si>
  <si>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</si>
  <si>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</si>
  <si>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</si>
  <si>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</si>
  <si>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</si>
  <si>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</si>
  <si>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</si>
  <si>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</si>
  <si>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</si>
  <si>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</si>
  <si>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</si>
  <si>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</si>
  <si>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</si>
  <si>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</si>
  <si>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</si>
  <si>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</si>
  <si>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</si>
  <si>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</si>
  <si>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</si>
  <si>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</si>
  <si>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</si>
  <si>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</si>
  <si>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</si>
  <si>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</si>
  <si>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</si>
  <si>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</si>
  <si>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</si>
  <si>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</si>
  <si>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</si>
  <si>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</si>
  <si>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</si>
  <si>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</si>
  <si>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</si>
  <si>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</si>
  <si>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</si>
  <si>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</si>
  <si>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</si>
  <si>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</si>
  <si>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</si>
  <si>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</si>
  <si>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</si>
  <si>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</si>
  <si>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</si>
  <si>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</si>
  <si>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</si>
  <si>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</si>
  <si>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</si>
  <si>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</si>
  <si>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</si>
  <si>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</si>
  <si>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</si>
  <si>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</si>
  <si>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</si>
  <si>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</si>
  <si>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</si>
  <si>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</si>
  <si>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</si>
  <si>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</si>
  <si>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</si>
  <si>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</si>
  <si>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</si>
  <si>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</si>
  <si>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</si>
  <si>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</si>
  <si>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</si>
  <si>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</si>
  <si>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</si>
  <si>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</si>
  <si>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</si>
  <si>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</si>
  <si>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</si>
  <si>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</si>
  <si>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</si>
  <si>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</si>
  <si>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</si>
  <si>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</si>
  <si>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</si>
  <si>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</si>
  <si>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</si>
  <si>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</si>
  <si>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</si>
  <si>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</si>
  <si>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</si>
  <si>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</si>
  <si>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</si>
  <si>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</si>
  <si>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</si>
  <si>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</si>
  <si>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</si>
  <si>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</si>
  <si>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</si>
  <si>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</si>
  <si>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</si>
  <si>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</si>
  <si>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</si>
  <si>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</si>
  <si>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</si>
  <si>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</si>
  <si>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</si>
  <si>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</si>
  <si>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</si>
  <si>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</si>
  <si>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</si>
  <si>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</si>
  <si>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</si>
  <si>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</si>
  <si>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</si>
  <si>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</si>
  <si>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</si>
  <si>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</si>
  <si>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</si>
  <si>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</si>
  <si>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</si>
  <si>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</si>
  <si>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</si>
  <si>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</si>
  <si>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</si>
  <si>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</si>
  <si>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t>(7) Board Expenses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</si>
  <si>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</si>
  <si>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</si>
  <si>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</si>
  <si>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</si>
  <si>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</si>
  <si>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</si>
  <si>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</si>
  <si>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</si>
  <si>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</si>
  <si>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</si>
  <si>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</si>
  <si>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</si>
  <si>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</si>
  <si>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</si>
  <si>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</si>
  <si>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</si>
  <si>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</si>
  <si>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</si>
  <si>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</si>
  <si>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</si>
  <si>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</si>
  <si>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</si>
  <si>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</si>
  <si>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</si>
  <si>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</si>
  <si>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</si>
  <si>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</si>
  <si>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</si>
  <si>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</si>
  <si>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</si>
  <si>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</si>
  <si>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</si>
  <si>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</si>
  <si>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</si>
  <si>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</si>
  <si>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</si>
  <si>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</si>
  <si>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</si>
  <si>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</si>
  <si>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</si>
  <si>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</si>
  <si>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</si>
  <si>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</si>
  <si>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</si>
  <si>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</si>
  <si>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</si>
  <si>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</si>
  <si>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[7]</t>
    </r>
    <r>
      <rPr>
        <sz val="10"/>
        <rFont val="Arial Narrow"/>
        <family val="2"/>
      </rPr>
      <t xml:space="preserve"> This line should reflect the amount of prior year Unexpended Program Income (UPI) to be carried forward. The narrative should specify and describe the composition of the total amount.</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</si>
  <si>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</si>
  <si>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</si>
  <si>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</si>
  <si>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</si>
  <si>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</si>
  <si>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</si>
  <si>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[2]</t>
    </r>
    <r>
      <rPr>
        <sz val="10"/>
        <rFont val="Arial Narrow"/>
        <family val="2"/>
      </rPr>
      <t xml:space="preserve"> Per the Federal Funding Opportunity notices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</si>
  <si>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[14]</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the MEP General Terms and Conditions for guidance on requesting the carry forward of Unexpended Program Income.</t>
    </r>
  </si>
  <si>
    <t>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</si>
  <si>
    <r>
      <t>[3]</t>
    </r>
    <r>
      <rPr>
        <sz val="10"/>
        <rFont val="Arial Narrow"/>
        <family val="2"/>
      </rPr>
      <t xml:space="preserve">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</si>
  <si>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accordance with  Recipients shall conduct all procurement transactions in accordance with the requirements set forth in  2 C.F.R. §§ 200.110(a) and 200.317 - 200.326.  </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</si>
  <si>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</si>
  <si>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</si>
  <si>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</si>
  <si>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</si>
  <si>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</si>
  <si>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</si>
  <si>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Third Party Contributions – All third party cash/in-kind contributions should be clearly delineated by source. See the NIST MEP General Terms and Conditions for documentation requirements.</t>
  </si>
  <si>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</si>
  <si>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</si>
  <si>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</si>
  <si>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</si>
  <si>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</si>
  <si>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</si>
  <si>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</si>
  <si>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</si>
  <si>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</si>
  <si>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</si>
  <si>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</si>
  <si>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</si>
  <si>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r>
      <t xml:space="preserve">[6] </t>
    </r>
    <r>
      <rPr>
        <sz val="10"/>
        <rFont val="Arial Narrow"/>
        <family val="2"/>
      </rPr>
      <t>Applicant contributions may consist of cash or in-kind contributions to the MEP project. Contributions based on indirect costs should be shown as in-kind.</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</si>
  <si>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</si>
  <si>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</si>
  <si>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</si>
  <si>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</si>
  <si>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</si>
  <si>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</si>
  <si>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</si>
  <si>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</si>
  <si>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 xml:space="preserve">3.      Please state the dollar amount proposed/budgeted (or the value of property provided in lieu of cash) by the Center under the award to the partner organization. </t>
  </si>
  <si>
    <t>4.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</si>
  <si>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t>Expiration Date: 10-01-2024</t>
  </si>
  <si>
    <r>
      <t xml:space="preserve">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 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C0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C0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</si>
  <si>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C00000"/>
        <rFont val="Arial Narrow"/>
        <family val="2"/>
      </rPr>
      <t xml:space="preserve">Additional Administrative Requirements:
    </t>
    </r>
    <r>
      <rPr>
        <sz val="11"/>
        <color rgb="FFC0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</si>
  <si>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r>
      <t xml:space="preserve">Centers should provide a basis for the program income estimates included in the Budget Summary Table. The application of Program Income should be consistent with the NIST MEP General Terms and Conditions. </t>
    </r>
    <r>
      <rPr>
        <b/>
        <sz val="11"/>
        <color rgb="FFC00000"/>
        <rFont val="Arial Narrow"/>
        <family val="2"/>
      </rPr>
      <t>Significant changes in the amount of program income expected to be generated should be explained here.</t>
    </r>
  </si>
  <si>
    <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t>
    </r>
    <r>
      <rPr>
        <b/>
        <sz val="11"/>
        <color rgb="FFC00000"/>
        <rFont val="Arial Narrow"/>
        <family val="2"/>
      </rPr>
      <t>Include the Center's approval of subrecipient's carryforward of unexpended program income from the prior year as match. All program income generated by the NIST MEP project should be reported.</t>
    </r>
    <r>
      <rPr>
        <sz val="11"/>
        <color rgb="FFC00000"/>
        <rFont val="Arial Narrow"/>
        <family val="2"/>
      </rPr>
      <t xml:space="preserve"> Excess program income will be shown as such in the “Total Revenue - Total Expenses” line of the budget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</si>
</sst>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5"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0"/>
      <color rgb="FFC00000"/>
      <name val="Arial Narrow"/>
      <family val="2"/>
    </font>
    <font>
      <sz val="12"/>
      <color rgb="FFC00000"/>
      <name val="Arial Narrow"/>
      <family val="2"/>
    </font>
    <font>
      <b/>
      <sz val="12"/>
      <color rgb="FFC00000"/>
      <name val="Arial Narrow"/>
      <family val="2"/>
    </font>
    <font>
      <sz val="11"/>
      <color rgb="FFC00000"/>
      <name val="Arial Narrow"/>
      <family val="2"/>
    </font>
    <font>
      <b/>
      <sz val="11"/>
      <color rgb="FFC00000"/>
      <name val="Arial Narrow"/>
      <family val="2"/>
    </font>
  </fonts>
  <fills count="9">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Border="1" applyAlignment="1">
      <alignment horizontal="right" vertical="top" wrapText="1"/>
    </xf>
    <xf numFmtId="164" fontId="2" fillId="0" borderId="1" xfId="1" applyNumberFormat="1" applyFont="1" applyBorder="1" applyAlignment="1">
      <alignment horizontal="right" vertical="top" wrapText="1"/>
    </xf>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17" fillId="0" borderId="0" xfId="0" applyFont="1"/>
    <xf numFmtId="0" fontId="17" fillId="0" borderId="0" xfId="0" applyFont="1" applyAlignment="1">
      <alignment horizontal="left" vertical="top" wrapText="1"/>
    </xf>
    <xf numFmtId="0" fontId="18" fillId="0" borderId="3" xfId="0" applyFont="1" applyBorder="1" applyAlignment="1">
      <alignment horizontal="left" vertical="center" wrapText="1"/>
    </xf>
    <xf numFmtId="0" fontId="20" fillId="0" borderId="0" xfId="0" applyFont="1" applyAlignment="1">
      <alignment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wrapText="1"/>
    </xf>
    <xf numFmtId="0" fontId="21" fillId="0" borderId="1" xfId="0" applyFont="1" applyBorder="1" applyAlignment="1">
      <alignment horizontal="center" wrapText="1"/>
    </xf>
    <xf numFmtId="0" fontId="18" fillId="5" borderId="1" xfId="0" applyFont="1" applyFill="1" applyBorder="1" applyAlignment="1">
      <alignment horizontal="center" wrapText="1"/>
    </xf>
    <xf numFmtId="0" fontId="20" fillId="0" borderId="0" xfId="0" applyFont="1" applyAlignment="1">
      <alignment horizontal="center" wrapText="1"/>
    </xf>
    <xf numFmtId="0" fontId="22" fillId="0" borderId="1" xfId="0" applyFont="1" applyBorder="1" applyAlignment="1">
      <alignment horizontal="center" wrapText="1"/>
    </xf>
    <xf numFmtId="0" fontId="23" fillId="0" borderId="1" xfId="0" applyFont="1" applyBorder="1" applyAlignment="1">
      <alignment horizontal="center" wrapText="1"/>
    </xf>
    <xf numFmtId="0" fontId="22" fillId="5" borderId="1" xfId="0" applyFont="1" applyFill="1" applyBorder="1" applyAlignment="1">
      <alignment horizontal="center" wrapText="1"/>
    </xf>
    <xf numFmtId="0" fontId="22" fillId="0" borderId="0" xfId="0" applyFont="1" applyAlignment="1">
      <alignment horizontal="center" wrapText="1"/>
    </xf>
    <xf numFmtId="0" fontId="20" fillId="0" borderId="1" xfId="0" applyFont="1" applyBorder="1" applyAlignment="1">
      <alignment wrapText="1"/>
    </xf>
    <xf numFmtId="0" fontId="20" fillId="0" borderId="1" xfId="0" applyFont="1" applyBorder="1" applyAlignment="1">
      <alignment horizontal="center" wrapText="1"/>
    </xf>
    <xf numFmtId="0" fontId="26" fillId="0" borderId="1" xfId="0" applyFont="1" applyBorder="1" applyAlignment="1">
      <alignment horizontal="center" vertical="center" wrapText="1"/>
    </xf>
    <xf numFmtId="166" fontId="20" fillId="6" borderId="1" xfId="1" applyNumberFormat="1" applyFont="1" applyFill="1" applyBorder="1" applyAlignment="1">
      <alignment horizontal="center" wrapText="1"/>
    </xf>
    <xf numFmtId="166" fontId="20" fillId="0" borderId="1" xfId="1" applyNumberFormat="1" applyFont="1" applyBorder="1" applyAlignment="1">
      <alignment wrapText="1"/>
    </xf>
    <xf numFmtId="166" fontId="20" fillId="0" borderId="1" xfId="1"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6" fontId="20" fillId="6" borderId="1" xfId="1" applyNumberFormat="1" applyFont="1" applyFill="1" applyBorder="1" applyAlignment="1">
      <alignment horizontal="center" vertical="center" wrapText="1"/>
    </xf>
    <xf numFmtId="166" fontId="20" fillId="0" borderId="1" xfId="1" applyNumberFormat="1" applyFont="1" applyBorder="1" applyAlignment="1">
      <alignment vertical="center" wrapText="1"/>
    </xf>
    <xf numFmtId="0" fontId="18" fillId="0" borderId="1" xfId="0" applyFont="1" applyBorder="1" applyAlignment="1">
      <alignment horizontal="right" vertical="center" wrapText="1"/>
    </xf>
    <xf numFmtId="166" fontId="18" fillId="6" borderId="1" xfId="1" applyNumberFormat="1" applyFont="1" applyFill="1" applyBorder="1" applyAlignment="1">
      <alignment vertical="center" wrapText="1"/>
    </xf>
    <xf numFmtId="166" fontId="18" fillId="0" borderId="1" xfId="1" applyNumberFormat="1" applyFont="1" applyBorder="1" applyAlignment="1">
      <alignment vertical="center" wrapText="1"/>
    </xf>
    <xf numFmtId="166" fontId="18" fillId="0" borderId="1" xfId="1" applyNumberFormat="1" applyFont="1" applyBorder="1" applyAlignment="1">
      <alignment horizontal="center" vertical="center" wrapText="1"/>
    </xf>
    <xf numFmtId="166" fontId="20" fillId="7" borderId="1" xfId="1" applyNumberFormat="1" applyFont="1" applyFill="1" applyBorder="1" applyAlignment="1">
      <alignment vertical="center" wrapText="1"/>
    </xf>
    <xf numFmtId="0" fontId="18" fillId="0" borderId="0" xfId="0" applyFont="1" applyAlignment="1">
      <alignment vertical="center"/>
    </xf>
    <xf numFmtId="0" fontId="20" fillId="0" borderId="0" xfId="0" applyFont="1" applyAlignment="1">
      <alignment horizontal="center"/>
    </xf>
    <xf numFmtId="0" fontId="20" fillId="0" borderId="0" xfId="0" applyFont="1"/>
    <xf numFmtId="0" fontId="27" fillId="0" borderId="0" xfId="0" applyFont="1" applyAlignment="1">
      <alignment vertical="center"/>
    </xf>
    <xf numFmtId="0" fontId="28" fillId="0" borderId="0" xfId="0" applyFont="1" applyAlignment="1">
      <alignment vertical="center"/>
    </xf>
    <xf numFmtId="0" fontId="16" fillId="0" borderId="0" xfId="0" applyFont="1"/>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Alignment="1">
      <alignment horizontal="left" wrapText="1"/>
    </xf>
    <xf numFmtId="0" fontId="10" fillId="0" borderId="0" xfId="0" applyFo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8" fillId="0" borderId="0" xfId="0" applyFont="1" applyAlignment="1">
      <alignment horizontal="left" vertical="center"/>
    </xf>
    <xf numFmtId="0" fontId="20"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18" fillId="0" borderId="1" xfId="0" applyFont="1" applyBorder="1" applyAlignment="1">
      <alignment horizontal="center" wrapText="1"/>
    </xf>
    <xf numFmtId="0" fontId="2" fillId="0" borderId="8" xfId="0" applyFont="1" applyBorder="1" applyAlignment="1">
      <alignment horizontal="left" vertical="top" wrapText="1"/>
    </xf>
    <xf numFmtId="0" fontId="2" fillId="3" borderId="8" xfId="0" applyFont="1" applyFill="1" applyBorder="1" applyAlignment="1">
      <alignment horizontal="left" vertical="top" wrapText="1"/>
    </xf>
    <xf numFmtId="164" fontId="2" fillId="0" borderId="8" xfId="0" applyNumberFormat="1" applyFont="1" applyBorder="1" applyAlignment="1">
      <alignment horizontal="right" vertical="top" wrapText="1"/>
    </xf>
    <xf numFmtId="0" fontId="2" fillId="0" borderId="8" xfId="0" applyFont="1" applyBorder="1" applyAlignment="1">
      <alignment horizontal="left" vertical="top"/>
    </xf>
    <xf numFmtId="0" fontId="2" fillId="3" borderId="8" xfId="0" applyFont="1" applyFill="1" applyBorder="1" applyAlignment="1">
      <alignment vertical="top" wrapText="1"/>
    </xf>
    <xf numFmtId="0" fontId="2" fillId="3" borderId="8" xfId="0" applyFont="1" applyFill="1" applyBorder="1" applyAlignment="1">
      <alignment horizontal="right" vertical="top" wrapText="1"/>
    </xf>
    <xf numFmtId="164" fontId="2" fillId="0" borderId="0" xfId="0" applyNumberFormat="1" applyFont="1" applyBorder="1" applyAlignment="1">
      <alignment horizontal="right" vertical="top" wrapText="1"/>
    </xf>
    <xf numFmtId="0" fontId="9" fillId="0" borderId="0" xfId="0" applyFont="1" applyBorder="1" applyAlignment="1">
      <alignment horizontal="left" vertical="top" wrapText="1"/>
    </xf>
    <xf numFmtId="0" fontId="2" fillId="3" borderId="8" xfId="0" applyFont="1" applyFill="1" applyBorder="1" applyAlignment="1">
      <alignment horizontal="center" vertical="top" wrapText="1"/>
    </xf>
    <xf numFmtId="0" fontId="2" fillId="0" borderId="8" xfId="0" applyFont="1" applyBorder="1" applyAlignment="1">
      <alignment horizontal="center" vertical="top" wrapText="1"/>
    </xf>
    <xf numFmtId="0" fontId="9" fillId="0" borderId="8" xfId="0" applyFont="1" applyBorder="1" applyAlignment="1">
      <alignment horizontal="center"/>
    </xf>
    <xf numFmtId="10" fontId="8" fillId="0" borderId="8" xfId="0" applyNumberFormat="1" applyFont="1" applyBorder="1" applyAlignment="1">
      <alignment horizontal="center" vertical="center" wrapText="1"/>
    </xf>
    <xf numFmtId="164" fontId="8" fillId="0" borderId="8" xfId="0" applyNumberFormat="1" applyFont="1" applyBorder="1" applyAlignment="1">
      <alignment horizontal="right" vertical="top" wrapText="1"/>
    </xf>
    <xf numFmtId="0" fontId="8" fillId="0" borderId="0" xfId="0" applyFont="1" applyBorder="1" applyAlignment="1">
      <alignment horizontal="left" vertical="top"/>
    </xf>
    <xf numFmtId="0" fontId="30" fillId="0" borderId="2" xfId="0" applyFont="1" applyBorder="1" applyAlignment="1">
      <alignment horizontal="left" vertical="center" wrapText="1"/>
    </xf>
    <xf numFmtId="0" fontId="30" fillId="0" borderId="9" xfId="0" applyFont="1" applyBorder="1" applyAlignment="1">
      <alignment horizontal="left" vertical="center" wrapText="1"/>
    </xf>
    <xf numFmtId="0" fontId="30" fillId="0" borderId="3" xfId="0" applyFont="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4" xfId="0" applyFont="1" applyBorder="1" applyAlignment="1">
      <alignment horizontal="left" vertical="top" wrapText="1"/>
    </xf>
    <xf numFmtId="0" fontId="31" fillId="0" borderId="8" xfId="0"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Normal="100" workbookViewId="0">
      <selection activeCell="G9" sqref="G9"/>
    </sheetView>
  </sheetViews>
  <sheetFormatPr baseColWidth="10" defaultColWidth="8.83203125" defaultRowHeight="15" x14ac:dyDescent="0.2"/>
  <sheetData>
    <row r="1" spans="1:1" x14ac:dyDescent="0.2">
      <c r="A1" s="114" t="s">
        <v>148</v>
      </c>
    </row>
    <row r="3" spans="1:1" x14ac:dyDescent="0.2">
      <c r="A3" t="s">
        <v>147</v>
      </c>
    </row>
    <row r="4" spans="1:1" x14ac:dyDescent="0.2">
      <c r="A4" t="s">
        <v>245</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7"/>
  <sheetViews>
    <sheetView view="pageBreakPreview" topLeftCell="A3" zoomScale="130" zoomScaleNormal="100" zoomScaleSheetLayoutView="130" workbookViewId="0">
      <selection activeCell="A4" sqref="A4"/>
    </sheetView>
  </sheetViews>
  <sheetFormatPr baseColWidth="10" defaultColWidth="8.83203125" defaultRowHeight="13" x14ac:dyDescent="0.15"/>
  <cols>
    <col min="1" max="1" width="32.5" style="4" customWidth="1"/>
    <col min="2" max="2" width="11.6640625" style="37" customWidth="1"/>
    <col min="3" max="3" width="7.6640625" style="38" customWidth="1"/>
    <col min="4" max="5" width="11.6640625" style="37" customWidth="1"/>
    <col min="6" max="6" width="7.6640625" style="38" customWidth="1"/>
    <col min="7" max="7" width="11.6640625" style="37" customWidth="1"/>
    <col min="8" max="8" width="8.83203125" style="4"/>
    <col min="9" max="9" width="12.5" style="4" bestFit="1" customWidth="1"/>
    <col min="10" max="16384" width="8.83203125" style="4"/>
  </cols>
  <sheetData>
    <row r="1" spans="1:7" s="26" customFormat="1" x14ac:dyDescent="0.15">
      <c r="A1" s="26" t="s">
        <v>216</v>
      </c>
      <c r="B1" s="123" t="s">
        <v>217</v>
      </c>
      <c r="C1" s="124"/>
      <c r="D1" s="123"/>
      <c r="E1" s="123"/>
      <c r="F1" s="124"/>
      <c r="G1" s="123"/>
    </row>
    <row r="2" spans="1:7" s="26" customFormat="1" x14ac:dyDescent="0.15">
      <c r="A2" s="26" t="s">
        <v>218</v>
      </c>
      <c r="B2" s="123" t="s">
        <v>219</v>
      </c>
      <c r="C2" s="124"/>
      <c r="D2" s="123"/>
      <c r="E2" s="123"/>
      <c r="F2" s="124"/>
      <c r="G2" s="123"/>
    </row>
    <row r="3" spans="1:7" s="3" customFormat="1" ht="42" x14ac:dyDescent="0.15">
      <c r="A3" s="1" t="s">
        <v>114</v>
      </c>
      <c r="B3" s="1" t="s">
        <v>45</v>
      </c>
      <c r="C3" s="2" t="s">
        <v>49</v>
      </c>
      <c r="D3" s="1" t="s">
        <v>0</v>
      </c>
      <c r="E3" s="1" t="s">
        <v>1</v>
      </c>
      <c r="F3" s="2" t="s">
        <v>49</v>
      </c>
      <c r="G3" s="1" t="s">
        <v>2</v>
      </c>
    </row>
    <row r="4" spans="1:7" s="3" customFormat="1" x14ac:dyDescent="0.15">
      <c r="A4" s="1"/>
      <c r="B4" s="1"/>
      <c r="C4" s="2"/>
      <c r="D4" s="1"/>
      <c r="E4" s="1"/>
      <c r="F4" s="2"/>
      <c r="G4" s="1"/>
    </row>
    <row r="5" spans="1:7" x14ac:dyDescent="0.15">
      <c r="A5" s="129" t="s">
        <v>115</v>
      </c>
      <c r="B5" s="129"/>
      <c r="C5" s="129"/>
      <c r="D5" s="129"/>
      <c r="E5" s="129"/>
      <c r="F5" s="129"/>
      <c r="G5" s="129"/>
    </row>
    <row r="6" spans="1:7" ht="17" x14ac:dyDescent="0.15">
      <c r="A6" s="5" t="s">
        <v>116</v>
      </c>
      <c r="B6" s="6">
        <v>400000</v>
      </c>
      <c r="C6" s="7"/>
      <c r="D6" s="8"/>
      <c r="E6" s="8"/>
      <c r="F6" s="7"/>
      <c r="G6" s="9">
        <f t="shared" ref="G6:G14" si="0">SUM(B6:E6)</f>
        <v>400000</v>
      </c>
    </row>
    <row r="7" spans="1:7" ht="17" x14ac:dyDescent="0.15">
      <c r="A7" s="5" t="s">
        <v>222</v>
      </c>
      <c r="B7" s="6">
        <v>0</v>
      </c>
      <c r="C7" s="7"/>
      <c r="D7" s="8"/>
      <c r="E7" s="8"/>
      <c r="F7" s="7"/>
      <c r="G7" s="9">
        <f t="shared" si="0"/>
        <v>0</v>
      </c>
    </row>
    <row r="8" spans="1:7" ht="31" x14ac:dyDescent="0.15">
      <c r="A8" s="5" t="s">
        <v>223</v>
      </c>
      <c r="B8" s="6">
        <v>10000</v>
      </c>
      <c r="C8" s="7"/>
      <c r="D8" s="8"/>
      <c r="E8" s="8"/>
      <c r="F8" s="7"/>
      <c r="G8" s="9">
        <f t="shared" si="0"/>
        <v>10000</v>
      </c>
    </row>
    <row r="9" spans="1:7" ht="31" x14ac:dyDescent="0.15">
      <c r="A9" s="5" t="s">
        <v>224</v>
      </c>
      <c r="B9" s="10">
        <v>4500</v>
      </c>
      <c r="C9" s="7"/>
      <c r="D9" s="8"/>
      <c r="E9" s="8"/>
      <c r="F9" s="7"/>
      <c r="G9" s="9">
        <f t="shared" si="0"/>
        <v>4500</v>
      </c>
    </row>
    <row r="10" spans="1:7" ht="17" x14ac:dyDescent="0.15">
      <c r="A10" s="5" t="s">
        <v>232</v>
      </c>
      <c r="B10" s="8"/>
      <c r="C10" s="7"/>
      <c r="D10" s="6">
        <v>0</v>
      </c>
      <c r="E10" s="6">
        <v>0</v>
      </c>
      <c r="F10" s="7"/>
      <c r="G10" s="9">
        <f t="shared" si="0"/>
        <v>0</v>
      </c>
    </row>
    <row r="11" spans="1:7" ht="14" x14ac:dyDescent="0.15">
      <c r="A11" s="5" t="s">
        <v>3</v>
      </c>
      <c r="B11" s="8"/>
      <c r="C11" s="7"/>
      <c r="D11" s="6">
        <v>100000</v>
      </c>
      <c r="E11" s="6">
        <v>0</v>
      </c>
      <c r="F11" s="7"/>
      <c r="G11" s="9">
        <f t="shared" si="0"/>
        <v>100000</v>
      </c>
    </row>
    <row r="12" spans="1:7" ht="31" x14ac:dyDescent="0.15">
      <c r="A12" s="5" t="s">
        <v>233</v>
      </c>
      <c r="B12" s="8"/>
      <c r="C12" s="7"/>
      <c r="D12" s="10">
        <v>47500</v>
      </c>
      <c r="E12" s="8"/>
      <c r="F12" s="7"/>
      <c r="G12" s="9">
        <f t="shared" si="0"/>
        <v>47500</v>
      </c>
    </row>
    <row r="13" spans="1:7" ht="14" x14ac:dyDescent="0.15">
      <c r="A13" s="5" t="s">
        <v>109</v>
      </c>
      <c r="B13" s="8"/>
      <c r="C13" s="7"/>
      <c r="D13" s="6">
        <v>176000</v>
      </c>
      <c r="E13" s="8"/>
      <c r="F13" s="7"/>
      <c r="G13" s="9">
        <f t="shared" si="0"/>
        <v>176000</v>
      </c>
    </row>
    <row r="14" spans="1:7" ht="17" x14ac:dyDescent="0.15">
      <c r="A14" s="11" t="s">
        <v>225</v>
      </c>
      <c r="B14" s="8"/>
      <c r="C14" s="12"/>
      <c r="D14" s="13">
        <f>SUM(D15:D17)</f>
        <v>10000</v>
      </c>
      <c r="E14" s="13">
        <f>SUM(E15:E17)</f>
        <v>81000</v>
      </c>
      <c r="F14" s="12"/>
      <c r="G14" s="14">
        <f t="shared" si="0"/>
        <v>91000</v>
      </c>
    </row>
    <row r="15" spans="1:7" s="20" customFormat="1" ht="17" x14ac:dyDescent="0.15">
      <c r="A15" s="15" t="s">
        <v>226</v>
      </c>
      <c r="B15" s="16"/>
      <c r="C15" s="17"/>
      <c r="D15" s="18">
        <v>0</v>
      </c>
      <c r="E15" s="8"/>
      <c r="F15" s="17"/>
      <c r="G15" s="19">
        <f>SUM(D15:E15,B15)</f>
        <v>0</v>
      </c>
    </row>
    <row r="16" spans="1:7" s="20" customFormat="1" ht="17" x14ac:dyDescent="0.15">
      <c r="A16" s="15" t="s">
        <v>227</v>
      </c>
      <c r="B16" s="16"/>
      <c r="C16" s="17"/>
      <c r="D16" s="21">
        <v>10000</v>
      </c>
      <c r="E16" s="21">
        <v>31000</v>
      </c>
      <c r="F16" s="17"/>
      <c r="G16" s="22">
        <f t="shared" ref="G16:G17" si="1">SUM(D16:E16,B16)</f>
        <v>41000</v>
      </c>
    </row>
    <row r="17" spans="1:7" s="20" customFormat="1" ht="17" x14ac:dyDescent="0.15">
      <c r="A17" s="15" t="s">
        <v>228</v>
      </c>
      <c r="B17" s="16"/>
      <c r="C17" s="17"/>
      <c r="D17" s="16"/>
      <c r="E17" s="18">
        <v>50000</v>
      </c>
      <c r="F17" s="17"/>
      <c r="G17" s="19">
        <f t="shared" si="1"/>
        <v>50000</v>
      </c>
    </row>
    <row r="18" spans="1:7" s="26" customFormat="1" ht="14" x14ac:dyDescent="0.15">
      <c r="A18" s="23" t="s">
        <v>4</v>
      </c>
      <c r="B18" s="24">
        <f>SUM(B6:B14)</f>
        <v>414500</v>
      </c>
      <c r="C18" s="25">
        <f>B18/G18</f>
        <v>0.5</v>
      </c>
      <c r="D18" s="14">
        <f>SUM(D6:D14)</f>
        <v>333500</v>
      </c>
      <c r="E18" s="14">
        <f>SUM(E6:E14)</f>
        <v>81000</v>
      </c>
      <c r="F18" s="25">
        <f>(D18+E18)/G18</f>
        <v>0.5</v>
      </c>
      <c r="G18" s="14">
        <f>B18+D18+E18</f>
        <v>829000</v>
      </c>
    </row>
    <row r="19" spans="1:7" s="26" customFormat="1" x14ac:dyDescent="0.15">
      <c r="A19" s="23"/>
      <c r="B19" s="24"/>
      <c r="C19" s="25"/>
      <c r="D19" s="14"/>
      <c r="E19" s="14"/>
      <c r="F19" s="25"/>
      <c r="G19" s="14"/>
    </row>
    <row r="20" spans="1:7" x14ac:dyDescent="0.15">
      <c r="A20" s="128" t="s">
        <v>229</v>
      </c>
      <c r="B20" s="128"/>
      <c r="C20" s="128"/>
      <c r="D20" s="128"/>
      <c r="E20" s="128"/>
      <c r="F20" s="128"/>
      <c r="G20" s="128"/>
    </row>
    <row r="21" spans="1:7" ht="14" x14ac:dyDescent="0.15">
      <c r="A21" s="5" t="s">
        <v>5</v>
      </c>
      <c r="B21" s="9">
        <f>'Expense Narrative'!F14</f>
        <v>148500</v>
      </c>
      <c r="C21" s="12"/>
      <c r="D21" s="9">
        <f>'Expense Narrative'!G14</f>
        <v>148500</v>
      </c>
      <c r="E21" s="9">
        <f>'Expense Narrative'!H14</f>
        <v>35000</v>
      </c>
      <c r="F21" s="12"/>
      <c r="G21" s="9">
        <f t="shared" ref="G21:G40" si="2">SUM(B21:E21)</f>
        <v>332000</v>
      </c>
    </row>
    <row r="22" spans="1:7" ht="14" x14ac:dyDescent="0.15">
      <c r="A22" s="5" t="s">
        <v>6</v>
      </c>
      <c r="B22" s="9">
        <f>'Expense Narrative'!F22</f>
        <v>30630</v>
      </c>
      <c r="C22" s="12"/>
      <c r="D22" s="9">
        <f>'Expense Narrative'!G22</f>
        <v>30630</v>
      </c>
      <c r="E22" s="9">
        <f>'Expense Narrative'!H22</f>
        <v>2500</v>
      </c>
      <c r="F22" s="12"/>
      <c r="G22" s="9">
        <f t="shared" si="2"/>
        <v>63760</v>
      </c>
    </row>
    <row r="23" spans="1:7" ht="14" x14ac:dyDescent="0.15">
      <c r="A23" s="5" t="s">
        <v>7</v>
      </c>
      <c r="B23" s="9">
        <f>'Expense Narrative'!G38</f>
        <v>6508</v>
      </c>
      <c r="C23" s="12"/>
      <c r="D23" s="9">
        <f>'Expense Narrative'!H38</f>
        <v>6508</v>
      </c>
      <c r="E23" s="9">
        <f>'Expense Narrative'!I38</f>
        <v>0</v>
      </c>
      <c r="F23" s="12"/>
      <c r="G23" s="9">
        <f t="shared" si="2"/>
        <v>13016</v>
      </c>
    </row>
    <row r="24" spans="1:7" ht="14" x14ac:dyDescent="0.15">
      <c r="A24" s="5" t="s">
        <v>8</v>
      </c>
      <c r="B24" s="9">
        <f>'Expense Narrative'!F50</f>
        <v>8199</v>
      </c>
      <c r="C24" s="12"/>
      <c r="D24" s="9">
        <f>'Expense Narrative'!G50</f>
        <v>13000</v>
      </c>
      <c r="E24" s="9">
        <f>'Expense Narrative'!H50</f>
        <v>5000</v>
      </c>
      <c r="F24" s="12"/>
      <c r="G24" s="27">
        <f t="shared" si="2"/>
        <v>26199</v>
      </c>
    </row>
    <row r="25" spans="1:7" ht="14" x14ac:dyDescent="0.15">
      <c r="A25" s="5" t="s">
        <v>9</v>
      </c>
      <c r="B25" s="9">
        <f>'Expense Narrative'!F62</f>
        <v>6000</v>
      </c>
      <c r="C25" s="12"/>
      <c r="D25" s="9">
        <f>'Expense Narrative'!G62</f>
        <v>23400</v>
      </c>
      <c r="E25" s="9">
        <f>'Expense Narrative'!H62</f>
        <v>4000</v>
      </c>
      <c r="F25" s="12"/>
      <c r="G25" s="9">
        <f t="shared" si="2"/>
        <v>33400</v>
      </c>
    </row>
    <row r="26" spans="1:7" ht="14" x14ac:dyDescent="0.15">
      <c r="A26" s="11" t="s">
        <v>66</v>
      </c>
      <c r="B26" s="13">
        <f>SUM(B27:B30)</f>
        <v>104700</v>
      </c>
      <c r="C26" s="12"/>
      <c r="D26" s="13">
        <f>SUM(D27:D30)</f>
        <v>26321</v>
      </c>
      <c r="E26" s="8"/>
      <c r="F26" s="12"/>
      <c r="G26" s="14">
        <f t="shared" si="2"/>
        <v>131021</v>
      </c>
    </row>
    <row r="27" spans="1:7" s="20" customFormat="1" ht="14" x14ac:dyDescent="0.15">
      <c r="A27" s="15" t="s">
        <v>70</v>
      </c>
      <c r="B27" s="19">
        <f>'Expense Narrative'!G69</f>
        <v>15000</v>
      </c>
      <c r="C27" s="28"/>
      <c r="D27" s="19">
        <f>'Expense Narrative'!H69</f>
        <v>5000</v>
      </c>
      <c r="E27" s="8"/>
      <c r="F27" s="28"/>
      <c r="G27" s="19">
        <f t="shared" si="2"/>
        <v>20000</v>
      </c>
    </row>
    <row r="28" spans="1:7" s="20" customFormat="1" ht="14" x14ac:dyDescent="0.15">
      <c r="A28" s="15" t="s">
        <v>71</v>
      </c>
      <c r="B28" s="19">
        <f>'Expense Narrative'!G70</f>
        <v>8500</v>
      </c>
      <c r="C28" s="28"/>
      <c r="D28" s="19">
        <f>'Expense Narrative'!H70</f>
        <v>0</v>
      </c>
      <c r="E28" s="8"/>
      <c r="F28" s="28"/>
      <c r="G28" s="19">
        <f t="shared" si="2"/>
        <v>8500</v>
      </c>
    </row>
    <row r="29" spans="1:7" s="20" customFormat="1" ht="14" x14ac:dyDescent="0.15">
      <c r="A29" s="15" t="s">
        <v>142</v>
      </c>
      <c r="B29" s="19">
        <f>'Expense Narrative'!G71</f>
        <v>31200</v>
      </c>
      <c r="C29" s="28"/>
      <c r="D29" s="19">
        <f>'Expense Narrative'!H71</f>
        <v>21321</v>
      </c>
      <c r="E29" s="8"/>
      <c r="F29" s="28"/>
      <c r="G29" s="19">
        <f t="shared" si="2"/>
        <v>52521</v>
      </c>
    </row>
    <row r="30" spans="1:7" s="20" customFormat="1" ht="14" x14ac:dyDescent="0.15">
      <c r="A30" s="15" t="s">
        <v>143</v>
      </c>
      <c r="B30" s="19">
        <f>'Expense Narrative'!G72</f>
        <v>50000</v>
      </c>
      <c r="C30" s="28"/>
      <c r="D30" s="19">
        <f>'Expense Narrative'!H72</f>
        <v>0</v>
      </c>
      <c r="E30" s="8"/>
      <c r="F30" s="28"/>
      <c r="G30" s="19">
        <f t="shared" si="2"/>
        <v>50000</v>
      </c>
    </row>
    <row r="31" spans="1:7" ht="14" x14ac:dyDescent="0.15">
      <c r="A31" s="11" t="s">
        <v>67</v>
      </c>
      <c r="B31" s="13">
        <f>SUM(B32:B38)</f>
        <v>60019</v>
      </c>
      <c r="C31" s="12"/>
      <c r="D31" s="13">
        <f>SUM(D32:D38)</f>
        <v>44957</v>
      </c>
      <c r="E31" s="13">
        <f>SUM(E32:E38)</f>
        <v>34500</v>
      </c>
      <c r="F31" s="12"/>
      <c r="G31" s="14">
        <f t="shared" si="2"/>
        <v>139476</v>
      </c>
    </row>
    <row r="32" spans="1:7" s="20" customFormat="1" ht="17" x14ac:dyDescent="0.15">
      <c r="A32" s="15" t="s">
        <v>230</v>
      </c>
      <c r="B32" s="29">
        <f>'Expense Narrative'!F82</f>
        <v>26000</v>
      </c>
      <c r="C32" s="28"/>
      <c r="D32" s="29">
        <f>'Expense Narrative'!G82</f>
        <v>10000</v>
      </c>
      <c r="E32" s="29">
        <f>'Expense Narrative'!H82</f>
        <v>31000</v>
      </c>
      <c r="F32" s="28"/>
      <c r="G32" s="22">
        <f t="shared" si="2"/>
        <v>67000</v>
      </c>
    </row>
    <row r="33" spans="1:9" s="20" customFormat="1" ht="14" x14ac:dyDescent="0.15">
      <c r="A33" s="15" t="s">
        <v>52</v>
      </c>
      <c r="B33" s="29">
        <f>'Expense Narrative'!F83</f>
        <v>22001</v>
      </c>
      <c r="C33" s="28"/>
      <c r="D33" s="19">
        <f>'Expense Narrative'!G83</f>
        <v>22003</v>
      </c>
      <c r="E33" s="19">
        <f>'Expense Narrative'!H83</f>
        <v>3500</v>
      </c>
      <c r="F33" s="28"/>
      <c r="G33" s="19">
        <f t="shared" si="2"/>
        <v>47504</v>
      </c>
    </row>
    <row r="34" spans="1:9" s="20" customFormat="1" ht="14" x14ac:dyDescent="0.15">
      <c r="A34" s="15" t="s">
        <v>53</v>
      </c>
      <c r="B34" s="29">
        <f>'Expense Narrative'!F84</f>
        <v>5250</v>
      </c>
      <c r="C34" s="28"/>
      <c r="D34" s="19">
        <f>'Expense Narrative'!G84</f>
        <v>5250</v>
      </c>
      <c r="E34" s="19">
        <f>'Expense Narrative'!H84</f>
        <v>0</v>
      </c>
      <c r="F34" s="28"/>
      <c r="G34" s="19">
        <f t="shared" si="2"/>
        <v>10500</v>
      </c>
    </row>
    <row r="35" spans="1:9" s="20" customFormat="1" ht="12.5" customHeight="1" x14ac:dyDescent="0.15">
      <c r="A35" s="15" t="s">
        <v>108</v>
      </c>
      <c r="B35" s="29">
        <f>'Expense Narrative'!F85</f>
        <v>1500</v>
      </c>
      <c r="C35" s="28"/>
      <c r="D35" s="19">
        <f>'Expense Narrative'!G85</f>
        <v>1500</v>
      </c>
      <c r="E35" s="19">
        <f>'Expense Narrative'!H85</f>
        <v>0</v>
      </c>
      <c r="F35" s="28"/>
      <c r="G35" s="19">
        <f t="shared" si="2"/>
        <v>3000</v>
      </c>
    </row>
    <row r="36" spans="1:9" s="20" customFormat="1" ht="14" x14ac:dyDescent="0.15">
      <c r="A36" s="15" t="s">
        <v>54</v>
      </c>
      <c r="B36" s="29">
        <f>'Expense Narrative'!F86</f>
        <v>800</v>
      </c>
      <c r="C36" s="28"/>
      <c r="D36" s="19">
        <f>'Expense Narrative'!G86</f>
        <v>1200</v>
      </c>
      <c r="E36" s="19">
        <f>'Expense Narrative'!H86</f>
        <v>0</v>
      </c>
      <c r="F36" s="28"/>
      <c r="G36" s="19">
        <f t="shared" si="2"/>
        <v>2000</v>
      </c>
    </row>
    <row r="37" spans="1:9" s="20" customFormat="1" ht="14" x14ac:dyDescent="0.15">
      <c r="A37" s="15" t="s">
        <v>55</v>
      </c>
      <c r="B37" s="29">
        <f>'Expense Narrative'!F87</f>
        <v>2468</v>
      </c>
      <c r="C37" s="28"/>
      <c r="D37" s="19">
        <f>'Expense Narrative'!G87</f>
        <v>3004</v>
      </c>
      <c r="E37" s="19">
        <f>'Expense Narrative'!H87</f>
        <v>0</v>
      </c>
      <c r="F37" s="28"/>
      <c r="G37" s="19">
        <f t="shared" si="2"/>
        <v>5472</v>
      </c>
    </row>
    <row r="38" spans="1:9" s="20" customFormat="1" ht="14" x14ac:dyDescent="0.15">
      <c r="A38" s="15" t="s">
        <v>155</v>
      </c>
      <c r="B38" s="29">
        <f>'Expense Narrative'!F88</f>
        <v>2000</v>
      </c>
      <c r="C38" s="28"/>
      <c r="D38" s="19">
        <f>'Expense Narrative'!G88</f>
        <v>2000</v>
      </c>
      <c r="E38" s="19">
        <f>'Expense Narrative'!H88</f>
        <v>0</v>
      </c>
      <c r="F38" s="28"/>
      <c r="G38" s="19">
        <f t="shared" si="2"/>
        <v>4000</v>
      </c>
    </row>
    <row r="39" spans="1:9" s="26" customFormat="1" ht="14" x14ac:dyDescent="0.15">
      <c r="A39" s="30" t="s">
        <v>65</v>
      </c>
      <c r="B39" s="13">
        <f>B21+B22+B23+B24+B25+B26+B31</f>
        <v>364556</v>
      </c>
      <c r="C39" s="7"/>
      <c r="D39" s="13">
        <f>D21+D22+D23+D24+D25+D26+D31</f>
        <v>293316</v>
      </c>
      <c r="E39" s="13">
        <f>E21+E22+E23+E24+E25+E26+E31</f>
        <v>81000</v>
      </c>
      <c r="F39" s="7"/>
      <c r="G39" s="14">
        <f t="shared" si="2"/>
        <v>738872</v>
      </c>
    </row>
    <row r="40" spans="1:9" s="26" customFormat="1" ht="14" x14ac:dyDescent="0.15">
      <c r="A40" s="30" t="s">
        <v>192</v>
      </c>
      <c r="B40" s="13">
        <f>'Expense Narrative'!F97</f>
        <v>49944.172000000006</v>
      </c>
      <c r="C40" s="7"/>
      <c r="D40" s="13">
        <f>'Expense Narrative'!G97</f>
        <v>40184.292000000001</v>
      </c>
      <c r="E40" s="13">
        <f>'Expense Narrative'!H97</f>
        <v>0</v>
      </c>
      <c r="F40" s="7"/>
      <c r="G40" s="14">
        <f t="shared" si="2"/>
        <v>90128.464000000007</v>
      </c>
    </row>
    <row r="41" spans="1:9" s="26" customFormat="1" x14ac:dyDescent="0.15">
      <c r="A41" s="31" t="s">
        <v>10</v>
      </c>
      <c r="B41" s="32">
        <f>SUM(B39:B40)</f>
        <v>414500.17200000002</v>
      </c>
      <c r="C41" s="25">
        <f>B41/G41</f>
        <v>0.49999992762368345</v>
      </c>
      <c r="D41" s="33">
        <f>SUM(D39:D40)</f>
        <v>333500.29200000002</v>
      </c>
      <c r="E41" s="33">
        <f>SUM(E39:E40)</f>
        <v>81000</v>
      </c>
      <c r="F41" s="25">
        <f>(D41+E41)/G41</f>
        <v>0.5000000723763165</v>
      </c>
      <c r="G41" s="24">
        <f>SUM(B41+D41+E41)</f>
        <v>829000.46400000004</v>
      </c>
      <c r="H41" s="34"/>
      <c r="I41" s="35"/>
    </row>
    <row r="42" spans="1:9" ht="16" x14ac:dyDescent="0.15">
      <c r="A42" s="31" t="s">
        <v>231</v>
      </c>
      <c r="B42" s="32">
        <f>B18-B41</f>
        <v>-0.1720000000204891</v>
      </c>
      <c r="C42" s="7"/>
      <c r="D42" s="33">
        <f>D18-D41</f>
        <v>-0.29200000001583248</v>
      </c>
      <c r="E42" s="33">
        <f>E18-E41</f>
        <v>0</v>
      </c>
      <c r="F42" s="7"/>
      <c r="G42" s="33">
        <f>G18-G41</f>
        <v>-0.46400000003632158</v>
      </c>
      <c r="H42" s="34"/>
      <c r="I42" s="36"/>
    </row>
    <row r="44" spans="1:9" s="118" customFormat="1" ht="16" x14ac:dyDescent="0.2">
      <c r="A44" s="115" t="s">
        <v>117</v>
      </c>
      <c r="B44" s="116"/>
      <c r="C44" s="117"/>
      <c r="D44" s="116"/>
      <c r="E44" s="116"/>
      <c r="F44" s="117"/>
      <c r="G44" s="116"/>
    </row>
    <row r="45" spans="1:9" s="122" customFormat="1" ht="16" x14ac:dyDescent="0.2">
      <c r="A45" s="119" t="s">
        <v>210</v>
      </c>
      <c r="B45" s="120"/>
      <c r="C45" s="121"/>
      <c r="D45" s="120"/>
      <c r="E45" s="120"/>
      <c r="F45" s="121"/>
      <c r="G45" s="120"/>
    </row>
    <row r="46" spans="1:9" s="122" customFormat="1" ht="16" x14ac:dyDescent="0.2">
      <c r="A46" s="119" t="s">
        <v>213</v>
      </c>
      <c r="B46" s="120"/>
      <c r="C46" s="121"/>
      <c r="D46" s="120"/>
      <c r="E46" s="120"/>
      <c r="F46" s="121"/>
      <c r="G46" s="120"/>
    </row>
    <row r="47" spans="1:9" s="118" customFormat="1" ht="16" x14ac:dyDescent="0.2">
      <c r="A47" s="115" t="s">
        <v>201</v>
      </c>
      <c r="B47" s="116"/>
      <c r="C47" s="117"/>
      <c r="D47" s="116"/>
      <c r="E47" s="116"/>
      <c r="F47" s="117"/>
      <c r="G47" s="116"/>
    </row>
    <row r="48" spans="1:9" s="118" customFormat="1" ht="16" x14ac:dyDescent="0.2">
      <c r="A48" s="115" t="s">
        <v>202</v>
      </c>
      <c r="B48" s="116"/>
      <c r="C48" s="117"/>
      <c r="D48" s="116"/>
      <c r="E48" s="116"/>
      <c r="F48" s="117"/>
      <c r="G48" s="116"/>
    </row>
    <row r="49" spans="1:7" s="118" customFormat="1" ht="16" x14ac:dyDescent="0.2">
      <c r="A49" s="115" t="s">
        <v>234</v>
      </c>
      <c r="B49" s="116"/>
      <c r="C49" s="117"/>
      <c r="D49" s="116"/>
      <c r="E49" s="116"/>
      <c r="F49" s="117"/>
      <c r="G49" s="116"/>
    </row>
    <row r="50" spans="1:7" s="118" customFormat="1" ht="16" x14ac:dyDescent="0.2">
      <c r="A50" s="115" t="s">
        <v>203</v>
      </c>
      <c r="B50" s="116"/>
      <c r="C50" s="117"/>
      <c r="D50" s="116"/>
      <c r="E50" s="116"/>
      <c r="F50" s="117"/>
      <c r="G50" s="116"/>
    </row>
    <row r="51" spans="1:7" s="118" customFormat="1" ht="16" x14ac:dyDescent="0.2">
      <c r="A51" s="115" t="s">
        <v>204</v>
      </c>
      <c r="B51" s="116"/>
      <c r="C51" s="117"/>
      <c r="D51" s="116"/>
      <c r="E51" s="116"/>
      <c r="F51" s="117"/>
      <c r="G51" s="116"/>
    </row>
    <row r="52" spans="1:7" s="118" customFormat="1" ht="16" x14ac:dyDescent="0.2">
      <c r="A52" s="115" t="s">
        <v>205</v>
      </c>
      <c r="B52" s="116"/>
      <c r="C52" s="117"/>
      <c r="D52" s="116"/>
      <c r="E52" s="116"/>
      <c r="F52" s="117"/>
      <c r="G52" s="116"/>
    </row>
    <row r="53" spans="1:7" s="118" customFormat="1" ht="16" x14ac:dyDescent="0.2">
      <c r="A53" s="115" t="s">
        <v>206</v>
      </c>
      <c r="B53" s="116"/>
      <c r="C53" s="117"/>
      <c r="D53" s="116"/>
      <c r="E53" s="116"/>
      <c r="F53" s="117"/>
      <c r="G53" s="116"/>
    </row>
    <row r="54" spans="1:7" s="118" customFormat="1" ht="16" x14ac:dyDescent="0.2">
      <c r="A54" s="115" t="s">
        <v>207</v>
      </c>
      <c r="B54" s="116"/>
      <c r="C54" s="117"/>
      <c r="D54" s="116"/>
      <c r="E54" s="116"/>
      <c r="F54" s="117"/>
      <c r="G54" s="116"/>
    </row>
    <row r="55" spans="1:7" s="118" customFormat="1" ht="16" x14ac:dyDescent="0.2">
      <c r="A55" s="115" t="s">
        <v>208</v>
      </c>
      <c r="B55" s="116"/>
      <c r="C55" s="117"/>
      <c r="D55" s="116"/>
      <c r="E55" s="116"/>
      <c r="F55" s="117"/>
      <c r="G55" s="116"/>
    </row>
    <row r="56" spans="1:7" s="118" customFormat="1" ht="16" x14ac:dyDescent="0.2">
      <c r="A56" s="115" t="s">
        <v>209</v>
      </c>
      <c r="B56" s="116"/>
      <c r="C56" s="117"/>
      <c r="D56" s="116"/>
      <c r="E56" s="116"/>
      <c r="F56" s="117"/>
      <c r="G56" s="116"/>
    </row>
    <row r="57" spans="1:7" s="118" customFormat="1" ht="16" x14ac:dyDescent="0.2">
      <c r="A57" s="115" t="s">
        <v>211</v>
      </c>
      <c r="B57" s="116"/>
      <c r="C57" s="117"/>
      <c r="D57" s="116"/>
      <c r="E57" s="116"/>
      <c r="F57" s="117"/>
      <c r="G57" s="116"/>
    </row>
  </sheetData>
  <mergeCells count="2">
    <mergeCell ref="A20:G20"/>
    <mergeCell ref="A5:G5"/>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tabSelected="1" view="pageBreakPreview" topLeftCell="A32" zoomScaleNormal="70" zoomScaleSheetLayoutView="100" workbookViewId="0">
      <selection activeCell="F39" sqref="F39"/>
    </sheetView>
  </sheetViews>
  <sheetFormatPr baseColWidth="10" defaultColWidth="8.83203125" defaultRowHeight="14" x14ac:dyDescent="0.2"/>
  <cols>
    <col min="1" max="1" width="116" style="77" customWidth="1"/>
    <col min="2" max="16384" width="8.83203125" style="77"/>
  </cols>
  <sheetData>
    <row r="1" spans="1:1" ht="24" customHeight="1" x14ac:dyDescent="0.2">
      <c r="A1" s="77" t="s">
        <v>145</v>
      </c>
    </row>
    <row r="2" spans="1:1" s="78" customFormat="1" ht="15" x14ac:dyDescent="0.2">
      <c r="A2" s="78" t="s">
        <v>149</v>
      </c>
    </row>
    <row r="4" spans="1:1" s="78" customFormat="1" ht="15" x14ac:dyDescent="0.2">
      <c r="A4" s="78" t="s">
        <v>138</v>
      </c>
    </row>
    <row r="6" spans="1:1" s="78" customFormat="1" ht="15" x14ac:dyDescent="0.2">
      <c r="A6" s="78" t="s">
        <v>146</v>
      </c>
    </row>
    <row r="7" spans="1:1" ht="41.75" customHeight="1" x14ac:dyDescent="0.2">
      <c r="A7" s="77" t="s">
        <v>150</v>
      </c>
    </row>
    <row r="9" spans="1:1" s="78" customFormat="1" ht="15" x14ac:dyDescent="0.2">
      <c r="A9" s="78" t="s">
        <v>235</v>
      </c>
    </row>
    <row r="10" spans="1:1" ht="37.25" customHeight="1" x14ac:dyDescent="0.2">
      <c r="A10" s="77" t="s">
        <v>151</v>
      </c>
    </row>
    <row r="12" spans="1:1" s="78" customFormat="1" ht="15" x14ac:dyDescent="0.2">
      <c r="A12" s="78" t="s">
        <v>236</v>
      </c>
    </row>
    <row r="13" spans="1:1" ht="234.5" customHeight="1" x14ac:dyDescent="0.2">
      <c r="A13" s="191" t="s">
        <v>247</v>
      </c>
    </row>
    <row r="14" spans="1:1" ht="15" x14ac:dyDescent="0.2">
      <c r="A14" s="77" t="s">
        <v>144</v>
      </c>
    </row>
    <row r="16" spans="1:1" s="78" customFormat="1" ht="15" x14ac:dyDescent="0.2">
      <c r="A16" s="78" t="s">
        <v>237</v>
      </c>
    </row>
    <row r="17" spans="1:1" s="79" customFormat="1" ht="15" x14ac:dyDescent="0.2">
      <c r="A17" s="191" t="s">
        <v>139</v>
      </c>
    </row>
    <row r="18" spans="1:1" ht="15" x14ac:dyDescent="0.2">
      <c r="A18" s="77" t="s">
        <v>144</v>
      </c>
    </row>
    <row r="20" spans="1:1" s="78" customFormat="1" ht="15" x14ac:dyDescent="0.2">
      <c r="A20" s="78" t="s">
        <v>238</v>
      </c>
    </row>
    <row r="21" spans="1:1" s="79" customFormat="1" ht="15" x14ac:dyDescent="0.2">
      <c r="A21" s="191" t="s">
        <v>140</v>
      </c>
    </row>
    <row r="22" spans="1:1" ht="15" x14ac:dyDescent="0.2">
      <c r="A22" s="77" t="s">
        <v>144</v>
      </c>
    </row>
    <row r="24" spans="1:1" s="78" customFormat="1" ht="15" x14ac:dyDescent="0.2">
      <c r="A24" s="78" t="s">
        <v>239</v>
      </c>
    </row>
    <row r="25" spans="1:1" s="79" customFormat="1" ht="15" x14ac:dyDescent="0.2">
      <c r="A25" s="191" t="s">
        <v>141</v>
      </c>
    </row>
    <row r="26" spans="1:1" ht="15" x14ac:dyDescent="0.2">
      <c r="A26" s="77" t="s">
        <v>144</v>
      </c>
    </row>
    <row r="28" spans="1:1" s="78" customFormat="1" ht="15" x14ac:dyDescent="0.2">
      <c r="A28" s="78" t="s">
        <v>240</v>
      </c>
    </row>
    <row r="29" spans="1:1" s="79" customFormat="1" ht="356" x14ac:dyDescent="0.2">
      <c r="A29" s="191" t="s">
        <v>212</v>
      </c>
    </row>
    <row r="30" spans="1:1" ht="15" x14ac:dyDescent="0.2">
      <c r="A30" s="77" t="s">
        <v>144</v>
      </c>
    </row>
    <row r="32" spans="1:1" s="78" customFormat="1" ht="15" x14ac:dyDescent="0.2">
      <c r="A32" s="78" t="s">
        <v>241</v>
      </c>
    </row>
    <row r="33" spans="1:1" s="79" customFormat="1" ht="47.5" customHeight="1" x14ac:dyDescent="0.2">
      <c r="A33" s="191" t="s">
        <v>248</v>
      </c>
    </row>
    <row r="34" spans="1:1" ht="15" x14ac:dyDescent="0.2">
      <c r="A34" s="77" t="s">
        <v>144</v>
      </c>
    </row>
    <row r="36" spans="1:1" s="78" customFormat="1" ht="15" x14ac:dyDescent="0.2">
      <c r="A36" s="78" t="s">
        <v>242</v>
      </c>
    </row>
    <row r="37" spans="1:1" s="79" customFormat="1" ht="63" customHeight="1" x14ac:dyDescent="0.15">
      <c r="A37" s="192" t="s">
        <v>220</v>
      </c>
    </row>
    <row r="38" spans="1:1" ht="15" x14ac:dyDescent="0.2">
      <c r="A38" s="77" t="s">
        <v>144</v>
      </c>
    </row>
    <row r="39" spans="1:1" s="79" customFormat="1" ht="62" customHeight="1" x14ac:dyDescent="0.15">
      <c r="A39" s="192" t="s">
        <v>249</v>
      </c>
    </row>
    <row r="40" spans="1:1" ht="15" x14ac:dyDescent="0.2">
      <c r="A40" s="77" t="s">
        <v>144</v>
      </c>
    </row>
    <row r="41" spans="1:1" s="79" customFormat="1" ht="43.25" customHeight="1" x14ac:dyDescent="0.15">
      <c r="A41" s="192" t="s">
        <v>221</v>
      </c>
    </row>
    <row r="42" spans="1:1" ht="15" x14ac:dyDescent="0.2">
      <c r="A42" s="77" t="s">
        <v>144</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6"/>
  <sheetViews>
    <sheetView view="pageBreakPreview" topLeftCell="A100" zoomScaleNormal="100" zoomScaleSheetLayoutView="100" workbookViewId="0">
      <selection activeCell="B105" activeCellId="7" sqref="B3:J3 B29 B46 B55 B67 B80 B99 B105"/>
    </sheetView>
  </sheetViews>
  <sheetFormatPr baseColWidth="10" defaultColWidth="8.83203125" defaultRowHeight="16" x14ac:dyDescent="0.2"/>
  <cols>
    <col min="1" max="1" width="6" style="41" customWidth="1"/>
    <col min="2" max="2" width="20.33203125" style="40" customWidth="1"/>
    <col min="3" max="3" width="16" style="40" customWidth="1"/>
    <col min="4" max="4" width="19.33203125" style="41" customWidth="1"/>
    <col min="5" max="5" width="12" style="41" customWidth="1"/>
    <col min="6" max="6" width="13.6640625" style="42" customWidth="1"/>
    <col min="7" max="7" width="12.6640625" style="42" customWidth="1"/>
    <col min="8" max="8" width="12.5" style="42" customWidth="1"/>
    <col min="9" max="9" width="15.33203125" style="41" customWidth="1"/>
    <col min="10" max="10" width="18.33203125" style="41" customWidth="1"/>
    <col min="11" max="16384" width="8.83203125" style="41"/>
  </cols>
  <sheetData>
    <row r="1" spans="1:10" s="77" customFormat="1" ht="23" customHeight="1" x14ac:dyDescent="0.2">
      <c r="A1" s="132" t="s">
        <v>145</v>
      </c>
      <c r="B1" s="132"/>
      <c r="C1" s="132"/>
      <c r="D1" s="132"/>
      <c r="E1" s="132"/>
      <c r="F1" s="132"/>
      <c r="G1" s="132"/>
      <c r="H1" s="132"/>
      <c r="I1" s="132"/>
      <c r="J1" s="132"/>
    </row>
    <row r="2" spans="1:10" ht="25.25" customHeight="1" x14ac:dyDescent="0.2">
      <c r="A2" s="39" t="s">
        <v>118</v>
      </c>
    </row>
    <row r="3" spans="1:10" ht="272.5" customHeight="1" x14ac:dyDescent="0.2">
      <c r="B3" s="188" t="s">
        <v>246</v>
      </c>
      <c r="C3" s="188"/>
      <c r="D3" s="188"/>
      <c r="E3" s="188"/>
      <c r="F3" s="188"/>
      <c r="G3" s="188"/>
      <c r="H3" s="188"/>
      <c r="I3" s="188"/>
      <c r="J3" s="188"/>
    </row>
    <row r="4" spans="1:10" s="43" customFormat="1" ht="42" x14ac:dyDescent="0.15">
      <c r="B4" s="44" t="s">
        <v>22</v>
      </c>
      <c r="C4" s="44" t="s">
        <v>11</v>
      </c>
      <c r="D4" s="44" t="s">
        <v>103</v>
      </c>
      <c r="E4" s="44" t="s">
        <v>104</v>
      </c>
      <c r="F4" s="1" t="s">
        <v>45</v>
      </c>
      <c r="G4" s="1" t="s">
        <v>12</v>
      </c>
      <c r="H4" s="1" t="s">
        <v>44</v>
      </c>
      <c r="I4" s="1" t="s">
        <v>46</v>
      </c>
    </row>
    <row r="5" spans="1:10" s="4" customFormat="1" ht="14" x14ac:dyDescent="0.15">
      <c r="B5" s="45" t="s">
        <v>119</v>
      </c>
      <c r="C5" s="45" t="s">
        <v>13</v>
      </c>
      <c r="D5" s="46">
        <v>80435</v>
      </c>
      <c r="E5" s="47">
        <v>0.69</v>
      </c>
      <c r="F5" s="48">
        <v>27750</v>
      </c>
      <c r="G5" s="48">
        <v>27750</v>
      </c>
      <c r="H5" s="48">
        <v>0</v>
      </c>
      <c r="I5" s="48">
        <f>SUM(F5:H5)</f>
        <v>55500</v>
      </c>
    </row>
    <row r="6" spans="1:10" s="4" customFormat="1" ht="14" x14ac:dyDescent="0.15">
      <c r="B6" s="45" t="s">
        <v>120</v>
      </c>
      <c r="C6" s="45" t="s">
        <v>14</v>
      </c>
      <c r="D6" s="46">
        <v>50500</v>
      </c>
      <c r="E6" s="47">
        <v>1</v>
      </c>
      <c r="F6" s="48">
        <v>25250</v>
      </c>
      <c r="G6" s="48">
        <v>25250</v>
      </c>
      <c r="H6" s="48">
        <v>0</v>
      </c>
      <c r="I6" s="48">
        <f t="shared" ref="I6:I10" si="0">SUM(F6:H6)</f>
        <v>50500</v>
      </c>
    </row>
    <row r="7" spans="1:10" s="4" customFormat="1" ht="14" x14ac:dyDescent="0.15">
      <c r="B7" s="45" t="s">
        <v>57</v>
      </c>
      <c r="C7" s="45" t="s">
        <v>59</v>
      </c>
      <c r="D7" s="46">
        <v>59000</v>
      </c>
      <c r="E7" s="47">
        <v>1</v>
      </c>
      <c r="F7" s="48">
        <v>29500</v>
      </c>
      <c r="G7" s="48">
        <v>29500</v>
      </c>
      <c r="H7" s="48">
        <v>0</v>
      </c>
      <c r="I7" s="48">
        <f t="shared" si="0"/>
        <v>59000</v>
      </c>
    </row>
    <row r="8" spans="1:10" s="4" customFormat="1" ht="14" x14ac:dyDescent="0.15">
      <c r="B8" s="45" t="s">
        <v>58</v>
      </c>
      <c r="C8" s="45" t="s">
        <v>75</v>
      </c>
      <c r="D8" s="46">
        <v>61000</v>
      </c>
      <c r="E8" s="47">
        <v>1</v>
      </c>
      <c r="F8" s="48">
        <v>30500</v>
      </c>
      <c r="G8" s="48">
        <v>30500</v>
      </c>
      <c r="H8" s="48">
        <v>0</v>
      </c>
      <c r="I8" s="48">
        <f t="shared" si="0"/>
        <v>61000</v>
      </c>
    </row>
    <row r="9" spans="1:10" s="4" customFormat="1" ht="14" x14ac:dyDescent="0.15">
      <c r="B9" s="45" t="s">
        <v>63</v>
      </c>
      <c r="C9" s="45" t="s">
        <v>64</v>
      </c>
      <c r="D9" s="46">
        <v>51000</v>
      </c>
      <c r="E9" s="47">
        <v>1</v>
      </c>
      <c r="F9" s="48">
        <v>25500</v>
      </c>
      <c r="G9" s="48">
        <v>25500</v>
      </c>
      <c r="H9" s="48">
        <v>0</v>
      </c>
      <c r="I9" s="48">
        <f t="shared" si="0"/>
        <v>51000</v>
      </c>
    </row>
    <row r="10" spans="1:10" s="4" customFormat="1" ht="14" x14ac:dyDescent="0.15">
      <c r="B10" s="45" t="s">
        <v>121</v>
      </c>
      <c r="C10" s="45" t="s">
        <v>76</v>
      </c>
      <c r="D10" s="46">
        <v>40000</v>
      </c>
      <c r="E10" s="47">
        <v>0.5</v>
      </c>
      <c r="F10" s="48">
        <v>10000</v>
      </c>
      <c r="G10" s="48">
        <v>10000</v>
      </c>
      <c r="H10" s="48">
        <v>0</v>
      </c>
      <c r="I10" s="48">
        <f t="shared" si="0"/>
        <v>20000</v>
      </c>
    </row>
    <row r="11" spans="1:10" s="4" customFormat="1" ht="14" x14ac:dyDescent="0.15">
      <c r="B11" s="45" t="s">
        <v>101</v>
      </c>
      <c r="C11" s="45" t="s">
        <v>73</v>
      </c>
      <c r="D11" s="46">
        <v>69500</v>
      </c>
      <c r="E11" s="47">
        <v>1</v>
      </c>
      <c r="F11" s="48">
        <v>0</v>
      </c>
      <c r="G11" s="48">
        <v>0</v>
      </c>
      <c r="H11" s="48">
        <v>20000</v>
      </c>
      <c r="I11" s="48">
        <f t="shared" ref="I11:I14" si="1">SUM(F11:H11)</f>
        <v>20000</v>
      </c>
    </row>
    <row r="12" spans="1:10" s="4" customFormat="1" ht="14" x14ac:dyDescent="0.15">
      <c r="B12" s="45" t="s">
        <v>102</v>
      </c>
      <c r="C12" s="45" t="s">
        <v>100</v>
      </c>
      <c r="D12" s="46">
        <v>43300</v>
      </c>
      <c r="E12" s="47">
        <v>1</v>
      </c>
      <c r="F12" s="48">
        <v>0</v>
      </c>
      <c r="G12" s="48">
        <v>0</v>
      </c>
      <c r="H12" s="48">
        <v>15000</v>
      </c>
      <c r="I12" s="48">
        <f t="shared" si="1"/>
        <v>15000</v>
      </c>
    </row>
    <row r="13" spans="1:10" s="4" customFormat="1" ht="28" x14ac:dyDescent="0.15">
      <c r="B13" s="45" t="s">
        <v>111</v>
      </c>
      <c r="C13" s="45" t="s">
        <v>110</v>
      </c>
      <c r="D13" s="46">
        <v>100000</v>
      </c>
      <c r="E13" s="47">
        <v>1</v>
      </c>
      <c r="F13" s="48">
        <v>0</v>
      </c>
      <c r="G13" s="48">
        <v>0</v>
      </c>
      <c r="H13" s="48">
        <v>0</v>
      </c>
      <c r="I13" s="48">
        <f t="shared" si="1"/>
        <v>0</v>
      </c>
    </row>
    <row r="14" spans="1:10" s="26" customFormat="1" ht="14" x14ac:dyDescent="0.15">
      <c r="B14" s="30" t="s">
        <v>15</v>
      </c>
      <c r="C14" s="49"/>
      <c r="D14" s="50"/>
      <c r="E14" s="50"/>
      <c r="F14" s="13">
        <f>SUM(F5:F13)</f>
        <v>148500</v>
      </c>
      <c r="G14" s="13">
        <f>SUM(G5:G13)</f>
        <v>148500</v>
      </c>
      <c r="H14" s="13">
        <f>SUM(H5:H13)</f>
        <v>35000</v>
      </c>
      <c r="I14" s="13">
        <f t="shared" si="1"/>
        <v>332000</v>
      </c>
    </row>
    <row r="15" spans="1:10" ht="30" customHeight="1" x14ac:dyDescent="0.2"/>
    <row r="16" spans="1:10" x14ac:dyDescent="0.2">
      <c r="A16" s="51" t="s">
        <v>122</v>
      </c>
    </row>
    <row r="17" spans="1:10" s="43" customFormat="1" ht="42" x14ac:dyDescent="0.15">
      <c r="B17" s="140" t="s">
        <v>16</v>
      </c>
      <c r="C17" s="140"/>
      <c r="D17" s="52" t="s">
        <v>17</v>
      </c>
      <c r="E17" s="52" t="s">
        <v>18</v>
      </c>
      <c r="F17" s="53" t="s">
        <v>45</v>
      </c>
      <c r="G17" s="53" t="s">
        <v>12</v>
      </c>
      <c r="H17" s="1" t="s">
        <v>44</v>
      </c>
      <c r="I17" s="1" t="s">
        <v>46</v>
      </c>
    </row>
    <row r="18" spans="1:10" s="4" customFormat="1" ht="13" x14ac:dyDescent="0.15">
      <c r="B18" s="130" t="s">
        <v>19</v>
      </c>
      <c r="C18" s="130"/>
      <c r="D18" s="54">
        <v>7.6499999999999999E-2</v>
      </c>
      <c r="E18" s="46">
        <v>297000</v>
      </c>
      <c r="F18" s="48">
        <v>11360</v>
      </c>
      <c r="G18" s="48">
        <v>11360</v>
      </c>
      <c r="H18" s="48">
        <v>0</v>
      </c>
      <c r="I18" s="48">
        <f>SUM(F18:H18)</f>
        <v>22720</v>
      </c>
      <c r="J18" s="55"/>
    </row>
    <row r="19" spans="1:10" s="4" customFormat="1" ht="13" x14ac:dyDescent="0.15">
      <c r="B19" s="130" t="s">
        <v>20</v>
      </c>
      <c r="C19" s="130"/>
      <c r="D19" s="54">
        <v>3.1199999999999999E-2</v>
      </c>
      <c r="E19" s="46">
        <v>297000</v>
      </c>
      <c r="F19" s="48">
        <v>4633</v>
      </c>
      <c r="G19" s="48">
        <v>4633</v>
      </c>
      <c r="H19" s="48">
        <v>0</v>
      </c>
      <c r="I19" s="48">
        <f>SUM(F19:H19)</f>
        <v>9266</v>
      </c>
      <c r="J19" s="55"/>
    </row>
    <row r="20" spans="1:10" s="4" customFormat="1" ht="13" x14ac:dyDescent="0.15">
      <c r="B20" s="130" t="s">
        <v>21</v>
      </c>
      <c r="C20" s="130"/>
      <c r="D20" s="56">
        <v>9.8559999999999995E-2</v>
      </c>
      <c r="E20" s="46">
        <v>297000</v>
      </c>
      <c r="F20" s="48">
        <v>14637</v>
      </c>
      <c r="G20" s="48">
        <v>14637</v>
      </c>
      <c r="H20" s="48">
        <v>0</v>
      </c>
      <c r="I20" s="48">
        <f>SUM(F20:H20)</f>
        <v>29274</v>
      </c>
      <c r="J20" s="55"/>
    </row>
    <row r="21" spans="1:10" s="4" customFormat="1" ht="13" x14ac:dyDescent="0.15">
      <c r="B21" s="138" t="s">
        <v>123</v>
      </c>
      <c r="C21" s="139"/>
      <c r="D21" s="54"/>
      <c r="E21" s="46"/>
      <c r="F21" s="48">
        <v>0</v>
      </c>
      <c r="G21" s="48">
        <v>0</v>
      </c>
      <c r="H21" s="48">
        <v>2500</v>
      </c>
      <c r="I21" s="48">
        <f>SUM(F21:H21)</f>
        <v>2500</v>
      </c>
      <c r="J21" s="55"/>
    </row>
    <row r="22" spans="1:10" s="26" customFormat="1" ht="13" x14ac:dyDescent="0.15">
      <c r="B22" s="148" t="s">
        <v>15</v>
      </c>
      <c r="C22" s="148"/>
      <c r="D22" s="50"/>
      <c r="E22" s="50"/>
      <c r="F22" s="13">
        <f>SUM(F18:F21)</f>
        <v>30630</v>
      </c>
      <c r="G22" s="13">
        <f>SUM(G18:G21)</f>
        <v>30630</v>
      </c>
      <c r="H22" s="13">
        <f>SUM(H18:H21)</f>
        <v>2500</v>
      </c>
      <c r="I22" s="13">
        <f>SUM(F22:H22)</f>
        <v>63760</v>
      </c>
    </row>
    <row r="23" spans="1:10" s="26" customFormat="1" ht="13" x14ac:dyDescent="0.15">
      <c r="B23" s="170"/>
      <c r="C23" s="170"/>
      <c r="D23" s="175"/>
      <c r="E23" s="175"/>
      <c r="F23" s="172"/>
      <c r="G23" s="172"/>
      <c r="H23" s="172"/>
      <c r="I23" s="172"/>
    </row>
    <row r="24" spans="1:10" x14ac:dyDescent="0.2">
      <c r="B24" s="147" t="s">
        <v>124</v>
      </c>
      <c r="C24" s="147"/>
      <c r="D24" s="147"/>
      <c r="E24" s="147"/>
      <c r="F24" s="147"/>
      <c r="G24" s="147"/>
      <c r="H24" s="147"/>
      <c r="I24" s="147"/>
    </row>
    <row r="25" spans="1:10" x14ac:dyDescent="0.2">
      <c r="B25" s="183"/>
      <c r="C25" s="183"/>
      <c r="D25" s="183"/>
      <c r="E25" s="183"/>
      <c r="F25" s="183"/>
      <c r="G25" s="183"/>
      <c r="H25" s="183"/>
      <c r="I25" s="183"/>
    </row>
    <row r="26" spans="1:10" x14ac:dyDescent="0.2">
      <c r="B26" s="135" t="s">
        <v>185</v>
      </c>
      <c r="C26" s="135"/>
      <c r="D26" s="135"/>
      <c r="E26" s="135"/>
      <c r="F26" s="135"/>
      <c r="G26" s="135"/>
      <c r="H26" s="135"/>
      <c r="I26" s="135"/>
      <c r="J26" s="135"/>
    </row>
    <row r="27" spans="1:10" ht="30" customHeight="1" x14ac:dyDescent="0.2">
      <c r="B27" s="57"/>
      <c r="C27" s="57"/>
      <c r="D27" s="58"/>
    </row>
    <row r="28" spans="1:10" x14ac:dyDescent="0.2">
      <c r="A28" s="39" t="s">
        <v>125</v>
      </c>
    </row>
    <row r="29" spans="1:10" s="80" customFormat="1" ht="50" customHeight="1" x14ac:dyDescent="0.2">
      <c r="B29" s="189" t="s">
        <v>136</v>
      </c>
      <c r="C29" s="136"/>
      <c r="D29" s="136"/>
      <c r="E29" s="136"/>
      <c r="F29" s="136"/>
      <c r="G29" s="136"/>
      <c r="H29" s="136"/>
      <c r="I29" s="136"/>
      <c r="J29" s="136"/>
    </row>
    <row r="30" spans="1:10" s="43" customFormat="1" ht="42" x14ac:dyDescent="0.15">
      <c r="B30" s="52" t="s">
        <v>23</v>
      </c>
      <c r="C30" s="52" t="s">
        <v>24</v>
      </c>
      <c r="D30" s="52" t="s">
        <v>25</v>
      </c>
      <c r="E30" s="140" t="s">
        <v>26</v>
      </c>
      <c r="F30" s="140"/>
      <c r="G30" s="53" t="s">
        <v>45</v>
      </c>
      <c r="H30" s="53" t="s">
        <v>12</v>
      </c>
      <c r="I30" s="1" t="s">
        <v>44</v>
      </c>
      <c r="J30" s="1" t="s">
        <v>46</v>
      </c>
    </row>
    <row r="31" spans="1:10" s="4" customFormat="1" ht="14" x14ac:dyDescent="0.15">
      <c r="B31" s="5" t="s">
        <v>27</v>
      </c>
      <c r="C31" s="5" t="s">
        <v>28</v>
      </c>
      <c r="D31" s="5" t="s">
        <v>29</v>
      </c>
      <c r="E31" s="141" t="s">
        <v>77</v>
      </c>
      <c r="F31" s="141"/>
      <c r="G31" s="48">
        <v>800</v>
      </c>
      <c r="H31" s="48">
        <v>800</v>
      </c>
      <c r="I31" s="48">
        <v>0</v>
      </c>
      <c r="J31" s="48">
        <f>SUM(G31:I31)</f>
        <v>1600</v>
      </c>
    </row>
    <row r="32" spans="1:10" s="4" customFormat="1" ht="14" x14ac:dyDescent="0.15">
      <c r="B32" s="5"/>
      <c r="C32" s="5"/>
      <c r="D32" s="5" t="s">
        <v>30</v>
      </c>
      <c r="E32" s="141" t="s">
        <v>78</v>
      </c>
      <c r="F32" s="141"/>
      <c r="G32" s="48">
        <v>2196</v>
      </c>
      <c r="H32" s="48">
        <v>2196</v>
      </c>
      <c r="I32" s="48">
        <v>0</v>
      </c>
      <c r="J32" s="48">
        <f t="shared" ref="J32:J38" si="2">SUM(G32:I32)</f>
        <v>4392</v>
      </c>
    </row>
    <row r="33" spans="1:10" s="4" customFormat="1" ht="28" x14ac:dyDescent="0.15">
      <c r="B33" s="5"/>
      <c r="C33" s="5"/>
      <c r="D33" s="5" t="s">
        <v>31</v>
      </c>
      <c r="E33" s="141" t="s">
        <v>79</v>
      </c>
      <c r="F33" s="141"/>
      <c r="G33" s="48">
        <v>852</v>
      </c>
      <c r="H33" s="48">
        <v>852</v>
      </c>
      <c r="I33" s="48">
        <v>0</v>
      </c>
      <c r="J33" s="48">
        <f t="shared" si="2"/>
        <v>1704</v>
      </c>
    </row>
    <row r="34" spans="1:10" s="4" customFormat="1" ht="14" x14ac:dyDescent="0.15">
      <c r="B34" s="5" t="s">
        <v>32</v>
      </c>
      <c r="C34" s="5"/>
      <c r="D34" s="5" t="s">
        <v>33</v>
      </c>
      <c r="E34" s="141" t="s">
        <v>80</v>
      </c>
      <c r="F34" s="141"/>
      <c r="G34" s="48">
        <v>736</v>
      </c>
      <c r="H34" s="48">
        <v>736</v>
      </c>
      <c r="I34" s="48">
        <v>0</v>
      </c>
      <c r="J34" s="48">
        <f t="shared" si="2"/>
        <v>1472</v>
      </c>
    </row>
    <row r="35" spans="1:10" s="4" customFormat="1" ht="14" x14ac:dyDescent="0.15">
      <c r="B35" s="5" t="s">
        <v>34</v>
      </c>
      <c r="C35" s="5" t="s">
        <v>112</v>
      </c>
      <c r="D35" s="5" t="s">
        <v>97</v>
      </c>
      <c r="E35" s="141" t="s">
        <v>60</v>
      </c>
      <c r="F35" s="141"/>
      <c r="G35" s="48">
        <v>400</v>
      </c>
      <c r="H35" s="48">
        <v>400</v>
      </c>
      <c r="I35" s="48">
        <v>0</v>
      </c>
      <c r="J35" s="48">
        <f t="shared" si="2"/>
        <v>800</v>
      </c>
    </row>
    <row r="36" spans="1:10" s="4" customFormat="1" ht="14" x14ac:dyDescent="0.15">
      <c r="B36" s="5"/>
      <c r="C36" s="5"/>
      <c r="D36" s="5" t="s">
        <v>98</v>
      </c>
      <c r="E36" s="141" t="s">
        <v>61</v>
      </c>
      <c r="F36" s="141"/>
      <c r="G36" s="48">
        <v>1098</v>
      </c>
      <c r="H36" s="48">
        <v>1098</v>
      </c>
      <c r="I36" s="48">
        <v>0</v>
      </c>
      <c r="J36" s="48">
        <f t="shared" si="2"/>
        <v>2196</v>
      </c>
    </row>
    <row r="37" spans="1:10" s="4" customFormat="1" ht="28" x14ac:dyDescent="0.15">
      <c r="B37" s="5"/>
      <c r="C37" s="5"/>
      <c r="D37" s="5" t="s">
        <v>99</v>
      </c>
      <c r="E37" s="141" t="s">
        <v>62</v>
      </c>
      <c r="F37" s="141"/>
      <c r="G37" s="48">
        <v>426</v>
      </c>
      <c r="H37" s="48">
        <v>426</v>
      </c>
      <c r="I37" s="48">
        <v>0</v>
      </c>
      <c r="J37" s="48">
        <f t="shared" si="2"/>
        <v>852</v>
      </c>
    </row>
    <row r="38" spans="1:10" s="26" customFormat="1" ht="13" x14ac:dyDescent="0.15">
      <c r="B38" s="59" t="s">
        <v>15</v>
      </c>
      <c r="C38" s="60"/>
      <c r="D38" s="50"/>
      <c r="E38" s="50"/>
      <c r="F38" s="50"/>
      <c r="G38" s="13">
        <f>SUM(G31:G37)</f>
        <v>6508</v>
      </c>
      <c r="H38" s="13">
        <f>SUM(H31:H37)</f>
        <v>6508</v>
      </c>
      <c r="I38" s="13">
        <f>SUM(I31:I37)</f>
        <v>0</v>
      </c>
      <c r="J38" s="13">
        <f t="shared" si="2"/>
        <v>13016</v>
      </c>
    </row>
    <row r="39" spans="1:10" s="26" customFormat="1" ht="13" x14ac:dyDescent="0.15">
      <c r="B39" s="173"/>
      <c r="C39" s="174"/>
      <c r="D39" s="175"/>
      <c r="E39" s="175"/>
      <c r="F39" s="175"/>
      <c r="G39" s="172"/>
      <c r="H39" s="172"/>
      <c r="I39" s="172"/>
      <c r="J39" s="176"/>
    </row>
    <row r="40" spans="1:10" x14ac:dyDescent="0.2">
      <c r="B40" s="137" t="s">
        <v>126</v>
      </c>
      <c r="C40" s="137"/>
      <c r="D40" s="137"/>
      <c r="E40" s="137"/>
      <c r="F40" s="137"/>
      <c r="G40" s="137"/>
      <c r="H40" s="137"/>
      <c r="I40" s="137"/>
    </row>
    <row r="41" spans="1:10" x14ac:dyDescent="0.2">
      <c r="B41" s="177"/>
      <c r="C41" s="177"/>
      <c r="D41" s="177"/>
      <c r="E41" s="177"/>
      <c r="F41" s="177"/>
      <c r="G41" s="177"/>
      <c r="H41" s="177"/>
      <c r="I41" s="177"/>
    </row>
    <row r="42" spans="1:10" ht="20" customHeight="1" x14ac:dyDescent="0.2">
      <c r="B42" s="144" t="s">
        <v>87</v>
      </c>
      <c r="C42" s="145"/>
      <c r="D42" s="145"/>
      <c r="E42" s="145"/>
      <c r="F42" s="145"/>
      <c r="G42" s="145"/>
      <c r="H42" s="145"/>
      <c r="I42" s="145"/>
      <c r="J42" s="145"/>
    </row>
    <row r="43" spans="1:10" ht="77.5" customHeight="1" x14ac:dyDescent="0.2">
      <c r="B43" s="131" t="s">
        <v>127</v>
      </c>
      <c r="C43" s="145"/>
      <c r="D43" s="145"/>
      <c r="E43" s="145"/>
      <c r="F43" s="145"/>
      <c r="G43" s="145"/>
      <c r="H43" s="145"/>
      <c r="I43" s="145"/>
      <c r="J43" s="145"/>
    </row>
    <row r="44" spans="1:10" ht="17.5" customHeight="1" x14ac:dyDescent="0.2"/>
    <row r="45" spans="1:10" x14ac:dyDescent="0.2">
      <c r="A45" s="39" t="s">
        <v>128</v>
      </c>
    </row>
    <row r="46" spans="1:10" s="80" customFormat="1" ht="128.5" customHeight="1" x14ac:dyDescent="0.2">
      <c r="B46" s="189" t="s">
        <v>214</v>
      </c>
      <c r="C46" s="136"/>
      <c r="D46" s="136"/>
      <c r="E46" s="136"/>
      <c r="F46" s="136"/>
      <c r="G46" s="136"/>
      <c r="H46" s="136"/>
      <c r="I46" s="136"/>
      <c r="J46" s="136"/>
    </row>
    <row r="47" spans="1:10" s="43" customFormat="1" ht="70" x14ac:dyDescent="0.15">
      <c r="B47" s="140" t="s">
        <v>35</v>
      </c>
      <c r="C47" s="140"/>
      <c r="D47" s="140"/>
      <c r="E47" s="52" t="s">
        <v>26</v>
      </c>
      <c r="F47" s="53" t="s">
        <v>45</v>
      </c>
      <c r="G47" s="53" t="s">
        <v>12</v>
      </c>
      <c r="H47" s="1" t="s">
        <v>44</v>
      </c>
      <c r="I47" s="1" t="s">
        <v>46</v>
      </c>
      <c r="J47" s="52" t="s">
        <v>129</v>
      </c>
    </row>
    <row r="48" spans="1:10" s="4" customFormat="1" ht="14" x14ac:dyDescent="0.15">
      <c r="B48" s="130" t="s">
        <v>74</v>
      </c>
      <c r="C48" s="130"/>
      <c r="D48" s="130"/>
      <c r="E48" s="5" t="s">
        <v>82</v>
      </c>
      <c r="F48" s="48">
        <v>0</v>
      </c>
      <c r="G48" s="48">
        <v>0</v>
      </c>
      <c r="H48" s="48">
        <v>5000</v>
      </c>
      <c r="I48" s="48">
        <f>SUM(F48:H48)</f>
        <v>5000</v>
      </c>
      <c r="J48" s="61" t="s">
        <v>36</v>
      </c>
    </row>
    <row r="49" spans="1:10" s="4" customFormat="1" ht="14" x14ac:dyDescent="0.15">
      <c r="B49" s="146" t="s">
        <v>81</v>
      </c>
      <c r="C49" s="146"/>
      <c r="D49" s="146"/>
      <c r="E49" s="62" t="s">
        <v>186</v>
      </c>
      <c r="F49" s="48">
        <v>8199</v>
      </c>
      <c r="G49" s="48">
        <v>13000</v>
      </c>
      <c r="H49" s="48">
        <v>0</v>
      </c>
      <c r="I49" s="48">
        <f t="shared" ref="I49:I50" si="3">SUM(F49:H49)</f>
        <v>21199</v>
      </c>
      <c r="J49" s="61" t="s">
        <v>56</v>
      </c>
    </row>
    <row r="50" spans="1:10" s="26" customFormat="1" ht="13" x14ac:dyDescent="0.15">
      <c r="B50" s="59" t="s">
        <v>15</v>
      </c>
      <c r="C50" s="60"/>
      <c r="D50" s="60"/>
      <c r="E50" s="60"/>
      <c r="F50" s="13">
        <f>SUM(F48:F49)</f>
        <v>8199</v>
      </c>
      <c r="G50" s="13">
        <f>SUM(G48:G49)</f>
        <v>13000</v>
      </c>
      <c r="H50" s="13">
        <f>SUM(H48:H49)</f>
        <v>5000</v>
      </c>
      <c r="I50" s="13">
        <f t="shared" si="3"/>
        <v>26199</v>
      </c>
      <c r="J50" s="63"/>
    </row>
    <row r="51" spans="1:10" s="26" customFormat="1" ht="13" x14ac:dyDescent="0.15">
      <c r="B51" s="173"/>
      <c r="C51" s="174"/>
      <c r="D51" s="174"/>
      <c r="E51" s="174"/>
      <c r="F51" s="172"/>
      <c r="G51" s="172"/>
      <c r="H51" s="172"/>
      <c r="I51" s="172"/>
      <c r="J51" s="179"/>
    </row>
    <row r="52" spans="1:10" ht="123.5" customHeight="1" x14ac:dyDescent="0.2">
      <c r="B52" s="137" t="s">
        <v>130</v>
      </c>
      <c r="C52" s="137"/>
      <c r="D52" s="137"/>
      <c r="E52" s="137"/>
      <c r="F52" s="137"/>
      <c r="G52" s="137"/>
      <c r="H52" s="137"/>
      <c r="I52" s="137"/>
      <c r="J52" s="137"/>
    </row>
    <row r="53" spans="1:10" ht="21" customHeight="1" x14ac:dyDescent="0.2"/>
    <row r="54" spans="1:10" x14ac:dyDescent="0.2">
      <c r="A54" s="39" t="s">
        <v>131</v>
      </c>
    </row>
    <row r="55" spans="1:10" s="80" customFormat="1" ht="81" customHeight="1" x14ac:dyDescent="0.2">
      <c r="B55" s="189" t="s">
        <v>137</v>
      </c>
      <c r="C55" s="136"/>
      <c r="D55" s="136"/>
      <c r="E55" s="136"/>
      <c r="F55" s="136"/>
      <c r="G55" s="136"/>
      <c r="H55" s="136"/>
      <c r="I55" s="136"/>
      <c r="J55" s="136"/>
    </row>
    <row r="56" spans="1:10" s="43" customFormat="1" ht="70" x14ac:dyDescent="0.15">
      <c r="B56" s="142" t="s">
        <v>35</v>
      </c>
      <c r="C56" s="143"/>
      <c r="D56" s="142" t="s">
        <v>26</v>
      </c>
      <c r="E56" s="143"/>
      <c r="F56" s="53" t="s">
        <v>45</v>
      </c>
      <c r="G56" s="53" t="s">
        <v>12</v>
      </c>
      <c r="H56" s="1" t="s">
        <v>44</v>
      </c>
      <c r="I56" s="1" t="s">
        <v>46</v>
      </c>
      <c r="J56" s="52" t="s">
        <v>129</v>
      </c>
    </row>
    <row r="57" spans="1:10" s="4" customFormat="1" ht="14" x14ac:dyDescent="0.15">
      <c r="B57" s="138" t="s">
        <v>83</v>
      </c>
      <c r="C57" s="139"/>
      <c r="D57" s="138" t="s">
        <v>188</v>
      </c>
      <c r="E57" s="139"/>
      <c r="F57" s="48">
        <v>0</v>
      </c>
      <c r="G57" s="48">
        <v>5280</v>
      </c>
      <c r="H57" s="48">
        <v>0</v>
      </c>
      <c r="I57" s="48">
        <f>F57+G57+H57</f>
        <v>5280</v>
      </c>
      <c r="J57" s="61" t="s">
        <v>37</v>
      </c>
    </row>
    <row r="58" spans="1:10" s="4" customFormat="1" ht="14" x14ac:dyDescent="0.15">
      <c r="B58" s="138" t="s">
        <v>84</v>
      </c>
      <c r="C58" s="139"/>
      <c r="D58" s="138" t="s">
        <v>86</v>
      </c>
      <c r="E58" s="139"/>
      <c r="F58" s="48">
        <v>4000</v>
      </c>
      <c r="G58" s="48">
        <v>4000</v>
      </c>
      <c r="H58" s="48">
        <v>0</v>
      </c>
      <c r="I58" s="48">
        <f>F58+G58+H58</f>
        <v>8000</v>
      </c>
      <c r="J58" s="61" t="s">
        <v>36</v>
      </c>
    </row>
    <row r="59" spans="1:10" s="4" customFormat="1" ht="14" x14ac:dyDescent="0.15">
      <c r="B59" s="138" t="s">
        <v>90</v>
      </c>
      <c r="C59" s="139"/>
      <c r="D59" s="138" t="s">
        <v>86</v>
      </c>
      <c r="E59" s="139"/>
      <c r="F59" s="48">
        <v>2000</v>
      </c>
      <c r="G59" s="48">
        <v>2000</v>
      </c>
      <c r="H59" s="48">
        <v>4000</v>
      </c>
      <c r="I59" s="48">
        <f>F59+G59+H59</f>
        <v>8000</v>
      </c>
      <c r="J59" s="61" t="s">
        <v>36</v>
      </c>
    </row>
    <row r="60" spans="1:10" s="4" customFormat="1" ht="14" x14ac:dyDescent="0.15">
      <c r="B60" s="138" t="s">
        <v>85</v>
      </c>
      <c r="C60" s="139"/>
      <c r="D60" s="138" t="s">
        <v>187</v>
      </c>
      <c r="E60" s="139"/>
      <c r="F60" s="48">
        <v>0</v>
      </c>
      <c r="G60" s="48">
        <v>7920</v>
      </c>
      <c r="H60" s="48">
        <v>0</v>
      </c>
      <c r="I60" s="48">
        <f t="shared" ref="I60:I62" si="4">SUM(F60:H60)</f>
        <v>7920</v>
      </c>
      <c r="J60" s="61" t="s">
        <v>37</v>
      </c>
    </row>
    <row r="61" spans="1:10" s="4" customFormat="1" ht="14" x14ac:dyDescent="0.15">
      <c r="B61" s="64" t="s">
        <v>89</v>
      </c>
      <c r="C61" s="65"/>
      <c r="D61" s="64" t="s">
        <v>88</v>
      </c>
      <c r="E61" s="65"/>
      <c r="F61" s="48">
        <v>0</v>
      </c>
      <c r="G61" s="48">
        <v>4200</v>
      </c>
      <c r="H61" s="48">
        <v>0</v>
      </c>
      <c r="I61" s="48">
        <f t="shared" si="4"/>
        <v>4200</v>
      </c>
      <c r="J61" s="61"/>
    </row>
    <row r="62" spans="1:10" s="26" customFormat="1" ht="13" x14ac:dyDescent="0.15">
      <c r="B62" s="59" t="s">
        <v>15</v>
      </c>
      <c r="C62" s="60"/>
      <c r="D62" s="60"/>
      <c r="E62" s="66"/>
      <c r="F62" s="13">
        <f>SUM(F57:F61)</f>
        <v>6000</v>
      </c>
      <c r="G62" s="13">
        <f>SUM(G57:G61)</f>
        <v>23400</v>
      </c>
      <c r="H62" s="13">
        <f>SUM(H57:H61)</f>
        <v>4000</v>
      </c>
      <c r="I62" s="13">
        <f t="shared" si="4"/>
        <v>33400</v>
      </c>
      <c r="J62" s="63"/>
    </row>
    <row r="63" spans="1:10" s="26" customFormat="1" ht="13" x14ac:dyDescent="0.15">
      <c r="B63" s="173"/>
      <c r="C63" s="174"/>
      <c r="D63" s="174"/>
      <c r="E63" s="178"/>
      <c r="F63" s="172"/>
      <c r="G63" s="172"/>
      <c r="H63" s="172"/>
      <c r="I63" s="172"/>
      <c r="J63" s="179"/>
    </row>
    <row r="64" spans="1:10" ht="93.5" customHeight="1" x14ac:dyDescent="0.2">
      <c r="B64" s="137" t="s">
        <v>189</v>
      </c>
      <c r="C64" s="137"/>
      <c r="D64" s="137"/>
      <c r="E64" s="137"/>
      <c r="F64" s="137"/>
      <c r="G64" s="137"/>
      <c r="H64" s="137"/>
      <c r="I64" s="137"/>
      <c r="J64" s="137"/>
    </row>
    <row r="65" spans="1:10" ht="30" customHeight="1" x14ac:dyDescent="0.2">
      <c r="B65" s="57"/>
    </row>
    <row r="66" spans="1:10" x14ac:dyDescent="0.2">
      <c r="A66" s="39" t="s">
        <v>132</v>
      </c>
    </row>
    <row r="67" spans="1:10" ht="97.25" customHeight="1" x14ac:dyDescent="0.2">
      <c r="B67" s="189" t="s">
        <v>152</v>
      </c>
      <c r="C67" s="136"/>
      <c r="D67" s="136"/>
      <c r="E67" s="136"/>
      <c r="F67" s="136"/>
      <c r="G67" s="136"/>
      <c r="H67" s="136"/>
      <c r="I67" s="136"/>
      <c r="J67" s="136"/>
    </row>
    <row r="68" spans="1:10" s="3" customFormat="1" ht="42" x14ac:dyDescent="0.15">
      <c r="B68" s="140" t="s">
        <v>38</v>
      </c>
      <c r="C68" s="140"/>
      <c r="D68" s="52" t="s">
        <v>39</v>
      </c>
      <c r="E68" s="140" t="s">
        <v>26</v>
      </c>
      <c r="F68" s="140"/>
      <c r="G68" s="53" t="s">
        <v>45</v>
      </c>
      <c r="H68" s="53" t="s">
        <v>12</v>
      </c>
      <c r="I68" s="1" t="s">
        <v>44</v>
      </c>
      <c r="J68" s="1" t="s">
        <v>46</v>
      </c>
    </row>
    <row r="69" spans="1:10" s="4" customFormat="1" ht="14" x14ac:dyDescent="0.15">
      <c r="B69" s="130" t="s">
        <v>70</v>
      </c>
      <c r="C69" s="130"/>
      <c r="D69" s="5" t="s">
        <v>40</v>
      </c>
      <c r="E69" s="130" t="s">
        <v>105</v>
      </c>
      <c r="F69" s="130"/>
      <c r="G69" s="48">
        <v>15000</v>
      </c>
      <c r="H69" s="48">
        <v>5000</v>
      </c>
      <c r="I69" s="48">
        <v>0</v>
      </c>
      <c r="J69" s="48">
        <f>SUM(G69:I69)</f>
        <v>20000</v>
      </c>
    </row>
    <row r="70" spans="1:10" s="4" customFormat="1" ht="14.5" customHeight="1" x14ac:dyDescent="0.15">
      <c r="B70" s="130" t="s">
        <v>71</v>
      </c>
      <c r="C70" s="130"/>
      <c r="D70" s="5" t="s">
        <v>96</v>
      </c>
      <c r="E70" s="130" t="s">
        <v>95</v>
      </c>
      <c r="F70" s="130"/>
      <c r="G70" s="48">
        <v>8500</v>
      </c>
      <c r="H70" s="48">
        <v>0</v>
      </c>
      <c r="I70" s="48">
        <v>0</v>
      </c>
      <c r="J70" s="48">
        <f t="shared" ref="J70:J73" si="5">SUM(G70:I70)</f>
        <v>8500</v>
      </c>
    </row>
    <row r="71" spans="1:10" s="4" customFormat="1" ht="14" x14ac:dyDescent="0.15">
      <c r="B71" s="130" t="s">
        <v>142</v>
      </c>
      <c r="C71" s="130"/>
      <c r="D71" s="5" t="s">
        <v>41</v>
      </c>
      <c r="E71" s="130" t="s">
        <v>106</v>
      </c>
      <c r="F71" s="130"/>
      <c r="G71" s="48">
        <v>31200</v>
      </c>
      <c r="H71" s="48">
        <v>21321</v>
      </c>
      <c r="I71" s="48">
        <v>0</v>
      </c>
      <c r="J71" s="48">
        <f t="shared" si="5"/>
        <v>52521</v>
      </c>
    </row>
    <row r="72" spans="1:10" s="4" customFormat="1" ht="14" x14ac:dyDescent="0.15">
      <c r="B72" s="130" t="s">
        <v>143</v>
      </c>
      <c r="C72" s="130"/>
      <c r="D72" s="5" t="s">
        <v>42</v>
      </c>
      <c r="E72" s="130" t="s">
        <v>198</v>
      </c>
      <c r="F72" s="130"/>
      <c r="G72" s="48">
        <v>50000</v>
      </c>
      <c r="H72" s="48">
        <v>0</v>
      </c>
      <c r="I72" s="48">
        <v>0</v>
      </c>
      <c r="J72" s="48">
        <f t="shared" si="5"/>
        <v>50000</v>
      </c>
    </row>
    <row r="73" spans="1:10" s="26" customFormat="1" ht="13" x14ac:dyDescent="0.15">
      <c r="B73" s="59" t="s">
        <v>15</v>
      </c>
      <c r="C73" s="60"/>
      <c r="D73" s="60"/>
      <c r="E73" s="60"/>
      <c r="F73" s="60"/>
      <c r="G73" s="13">
        <f>SUM(G69:G72)</f>
        <v>104700</v>
      </c>
      <c r="H73" s="13">
        <f>SUM(H69:H72)</f>
        <v>26321</v>
      </c>
      <c r="I73" s="13">
        <f>SUM(I69:I72)</f>
        <v>0</v>
      </c>
      <c r="J73" s="13">
        <f t="shared" si="5"/>
        <v>131021</v>
      </c>
    </row>
    <row r="74" spans="1:10" s="26" customFormat="1" ht="13" x14ac:dyDescent="0.15">
      <c r="B74" s="173"/>
      <c r="C74" s="174"/>
      <c r="D74" s="174"/>
      <c r="E74" s="174"/>
      <c r="F74" s="174"/>
      <c r="G74" s="172"/>
      <c r="H74" s="172"/>
      <c r="I74" s="172"/>
      <c r="J74" s="172"/>
    </row>
    <row r="75" spans="1:10" ht="94.25" customHeight="1" x14ac:dyDescent="0.2">
      <c r="B75" s="137" t="s">
        <v>197</v>
      </c>
      <c r="C75" s="137"/>
      <c r="D75" s="137"/>
      <c r="E75" s="137"/>
      <c r="F75" s="137"/>
      <c r="G75" s="137"/>
      <c r="H75" s="137"/>
      <c r="I75" s="137"/>
      <c r="J75" s="137"/>
    </row>
    <row r="76" spans="1:10" ht="20.5" customHeight="1" x14ac:dyDescent="0.2"/>
    <row r="77" spans="1:10" x14ac:dyDescent="0.2">
      <c r="A77" s="39" t="s">
        <v>43</v>
      </c>
    </row>
    <row r="78" spans="1:10" ht="18" customHeight="1" x14ac:dyDescent="0.2"/>
    <row r="79" spans="1:10" x14ac:dyDescent="0.2">
      <c r="A79" s="39" t="s">
        <v>133</v>
      </c>
    </row>
    <row r="80" spans="1:10" ht="87" customHeight="1" x14ac:dyDescent="0.2">
      <c r="B80" s="188" t="s">
        <v>113</v>
      </c>
      <c r="C80" s="133"/>
      <c r="D80" s="133"/>
      <c r="E80" s="133"/>
      <c r="F80" s="133"/>
      <c r="G80" s="133"/>
      <c r="H80" s="133"/>
      <c r="I80" s="133"/>
      <c r="J80" s="133"/>
    </row>
    <row r="81" spans="2:10" s="3" customFormat="1" ht="42" x14ac:dyDescent="0.15">
      <c r="B81" s="140" t="s">
        <v>25</v>
      </c>
      <c r="C81" s="140"/>
      <c r="D81" s="140" t="s">
        <v>26</v>
      </c>
      <c r="E81" s="140"/>
      <c r="F81" s="53" t="s">
        <v>45</v>
      </c>
      <c r="G81" s="53" t="s">
        <v>12</v>
      </c>
      <c r="H81" s="1" t="s">
        <v>68</v>
      </c>
      <c r="I81" s="1" t="s">
        <v>46</v>
      </c>
    </row>
    <row r="82" spans="2:10" s="4" customFormat="1" ht="13" x14ac:dyDescent="0.15">
      <c r="B82" s="138" t="s">
        <v>69</v>
      </c>
      <c r="C82" s="139"/>
      <c r="D82" s="157" t="s">
        <v>72</v>
      </c>
      <c r="E82" s="130"/>
      <c r="F82" s="48">
        <v>26000</v>
      </c>
      <c r="G82" s="48">
        <v>10000</v>
      </c>
      <c r="H82" s="48">
        <v>31000</v>
      </c>
      <c r="I82" s="48">
        <f>SUM(F82:H82)</f>
        <v>67000</v>
      </c>
    </row>
    <row r="83" spans="2:10" s="4" customFormat="1" ht="13" x14ac:dyDescent="0.15">
      <c r="B83" s="130" t="s">
        <v>134</v>
      </c>
      <c r="C83" s="130"/>
      <c r="D83" s="130" t="s">
        <v>190</v>
      </c>
      <c r="E83" s="130"/>
      <c r="F83" s="48">
        <v>22001</v>
      </c>
      <c r="G83" s="48">
        <v>22003</v>
      </c>
      <c r="H83" s="48">
        <v>3500</v>
      </c>
      <c r="I83" s="48">
        <f>SUM(F83:H83)</f>
        <v>47504</v>
      </c>
    </row>
    <row r="84" spans="2:10" s="4" customFormat="1" ht="13" x14ac:dyDescent="0.15">
      <c r="B84" s="130" t="s">
        <v>53</v>
      </c>
      <c r="C84" s="130"/>
      <c r="D84" s="130" t="s">
        <v>94</v>
      </c>
      <c r="E84" s="130"/>
      <c r="F84" s="48">
        <v>5250</v>
      </c>
      <c r="G84" s="48">
        <v>5250</v>
      </c>
      <c r="H84" s="48">
        <v>0</v>
      </c>
      <c r="I84" s="48">
        <f t="shared" ref="I84:I87" si="6">SUM(F84:H84)</f>
        <v>10500</v>
      </c>
    </row>
    <row r="85" spans="2:10" s="4" customFormat="1" ht="13" x14ac:dyDescent="0.15">
      <c r="B85" s="130" t="s">
        <v>92</v>
      </c>
      <c r="C85" s="130"/>
      <c r="D85" s="130" t="s">
        <v>93</v>
      </c>
      <c r="E85" s="130"/>
      <c r="F85" s="48">
        <v>1500</v>
      </c>
      <c r="G85" s="48">
        <v>1500</v>
      </c>
      <c r="H85" s="48">
        <v>0</v>
      </c>
      <c r="I85" s="48">
        <f t="shared" si="6"/>
        <v>3000</v>
      </c>
    </row>
    <row r="86" spans="2:10" s="4" customFormat="1" ht="13" x14ac:dyDescent="0.15">
      <c r="B86" s="130" t="s">
        <v>91</v>
      </c>
      <c r="C86" s="130"/>
      <c r="D86" s="130" t="s">
        <v>107</v>
      </c>
      <c r="E86" s="130"/>
      <c r="F86" s="48">
        <v>800</v>
      </c>
      <c r="G86" s="48">
        <v>1200</v>
      </c>
      <c r="H86" s="48">
        <v>0</v>
      </c>
      <c r="I86" s="48">
        <f t="shared" si="6"/>
        <v>2000</v>
      </c>
    </row>
    <row r="87" spans="2:10" s="4" customFormat="1" ht="13" x14ac:dyDescent="0.15">
      <c r="B87" s="130" t="s">
        <v>55</v>
      </c>
      <c r="C87" s="130"/>
      <c r="D87" s="130" t="s">
        <v>191</v>
      </c>
      <c r="E87" s="130"/>
      <c r="F87" s="48">
        <v>2468</v>
      </c>
      <c r="G87" s="48">
        <v>3004</v>
      </c>
      <c r="H87" s="48">
        <v>0</v>
      </c>
      <c r="I87" s="48">
        <f t="shared" si="6"/>
        <v>5472</v>
      </c>
    </row>
    <row r="88" spans="2:10" s="4" customFormat="1" ht="13" x14ac:dyDescent="0.15">
      <c r="B88" s="130" t="s">
        <v>155</v>
      </c>
      <c r="C88" s="130"/>
      <c r="D88" s="130" t="s">
        <v>199</v>
      </c>
      <c r="E88" s="130"/>
      <c r="F88" s="48">
        <v>2000</v>
      </c>
      <c r="G88" s="48">
        <v>2000</v>
      </c>
      <c r="H88" s="48">
        <v>0</v>
      </c>
      <c r="I88" s="48">
        <f t="shared" ref="I88" si="7">SUM(F88:H88)</f>
        <v>4000</v>
      </c>
    </row>
    <row r="89" spans="2:10" s="26" customFormat="1" ht="13" x14ac:dyDescent="0.15">
      <c r="B89" s="151" t="s">
        <v>15</v>
      </c>
      <c r="C89" s="152"/>
      <c r="D89" s="49"/>
      <c r="E89" s="49"/>
      <c r="F89" s="13">
        <f>SUM(F82:F88)</f>
        <v>60019</v>
      </c>
      <c r="G89" s="13">
        <f>SUM(G82:G88)</f>
        <v>44957</v>
      </c>
      <c r="H89" s="13">
        <f>SUM(H82:H88)</f>
        <v>34500</v>
      </c>
      <c r="I89" s="13">
        <f>SUM(F89:H89)</f>
        <v>139476</v>
      </c>
    </row>
    <row r="90" spans="2:10" s="26" customFormat="1" ht="13" x14ac:dyDescent="0.15">
      <c r="B90" s="170"/>
      <c r="C90" s="170"/>
      <c r="D90" s="171"/>
      <c r="E90" s="171"/>
      <c r="F90" s="172"/>
      <c r="G90" s="172"/>
      <c r="H90" s="172"/>
      <c r="I90" s="172"/>
    </row>
    <row r="91" spans="2:10" ht="204.5" customHeight="1" x14ac:dyDescent="0.2">
      <c r="B91" s="137" t="s">
        <v>215</v>
      </c>
      <c r="C91" s="137"/>
      <c r="D91" s="137"/>
      <c r="E91" s="137"/>
      <c r="F91" s="137"/>
      <c r="G91" s="137"/>
      <c r="H91" s="137"/>
      <c r="I91" s="137"/>
      <c r="J91" s="67"/>
    </row>
    <row r="92" spans="2:10" x14ac:dyDescent="0.2">
      <c r="B92" s="67"/>
      <c r="C92" s="67"/>
      <c r="D92" s="67"/>
      <c r="E92" s="67"/>
      <c r="F92" s="67"/>
      <c r="G92" s="67"/>
      <c r="H92" s="67"/>
      <c r="I92" s="67"/>
    </row>
    <row r="93" spans="2:10" ht="43" x14ac:dyDescent="0.2">
      <c r="B93" s="140" t="s">
        <v>25</v>
      </c>
      <c r="C93" s="140"/>
      <c r="D93" s="140"/>
      <c r="E93" s="140"/>
      <c r="F93" s="53" t="s">
        <v>45</v>
      </c>
      <c r="G93" s="53" t="s">
        <v>12</v>
      </c>
      <c r="H93" s="1" t="s">
        <v>68</v>
      </c>
      <c r="I93" s="1" t="s">
        <v>46</v>
      </c>
    </row>
    <row r="94" spans="2:10" ht="15.5" customHeight="1" x14ac:dyDescent="0.2">
      <c r="B94" s="68" t="s">
        <v>50</v>
      </c>
      <c r="C94" s="69"/>
      <c r="D94" s="70"/>
      <c r="E94" s="71"/>
      <c r="F94" s="72">
        <f>F89+G73+F62+F50+G38+F22+F14</f>
        <v>364556</v>
      </c>
      <c r="G94" s="72">
        <f>G89+H73+G62+G50+H38+G22+G14</f>
        <v>293316</v>
      </c>
      <c r="H94" s="72">
        <f>H89+I73+H62+H50+I38+H22+H14</f>
        <v>81000</v>
      </c>
      <c r="I94" s="72">
        <f>SUM(F94:H94)</f>
        <v>738872</v>
      </c>
    </row>
    <row r="95" spans="2:10" x14ac:dyDescent="0.2">
      <c r="F95" s="73"/>
      <c r="G95" s="73"/>
      <c r="H95" s="73"/>
      <c r="I95" s="74"/>
    </row>
    <row r="96" spans="2:10" x14ac:dyDescent="0.2">
      <c r="B96" s="159" t="s">
        <v>47</v>
      </c>
      <c r="C96" s="160"/>
      <c r="D96" s="158" t="s">
        <v>48</v>
      </c>
      <c r="E96" s="158"/>
      <c r="F96" s="75"/>
      <c r="G96" s="75"/>
      <c r="H96" s="75"/>
      <c r="I96" s="75"/>
    </row>
    <row r="97" spans="2:10" x14ac:dyDescent="0.2">
      <c r="B97" s="155"/>
      <c r="C97" s="156"/>
      <c r="D97" s="154">
        <v>0.13700000000000001</v>
      </c>
      <c r="E97" s="154"/>
      <c r="F97" s="72">
        <f>F94*D97</f>
        <v>49944.172000000006</v>
      </c>
      <c r="G97" s="72">
        <f>G94*D97</f>
        <v>40184.292000000001</v>
      </c>
      <c r="H97" s="72">
        <f>G94*E97</f>
        <v>0</v>
      </c>
      <c r="I97" s="72">
        <f>SUM(F97:H97)</f>
        <v>90128.464000000007</v>
      </c>
    </row>
    <row r="98" spans="2:10" x14ac:dyDescent="0.2">
      <c r="B98" s="180"/>
      <c r="C98" s="180"/>
      <c r="D98" s="181"/>
      <c r="E98" s="181"/>
      <c r="F98" s="182"/>
      <c r="G98" s="182"/>
      <c r="H98" s="182"/>
      <c r="I98" s="182"/>
    </row>
    <row r="99" spans="2:10" s="80" customFormat="1" ht="215" customHeight="1" x14ac:dyDescent="0.2">
      <c r="B99" s="190" t="s">
        <v>135</v>
      </c>
      <c r="C99" s="134"/>
      <c r="D99" s="134"/>
      <c r="E99" s="134"/>
      <c r="F99" s="134"/>
      <c r="G99" s="134"/>
      <c r="H99" s="134"/>
      <c r="I99" s="134"/>
      <c r="J99" s="81"/>
    </row>
    <row r="101" spans="2:10" ht="43" x14ac:dyDescent="0.2">
      <c r="B101" s="140" t="s">
        <v>25</v>
      </c>
      <c r="C101" s="140"/>
      <c r="D101" s="140"/>
      <c r="E101" s="140"/>
      <c r="F101" s="53" t="s">
        <v>45</v>
      </c>
      <c r="G101" s="53" t="s">
        <v>12</v>
      </c>
      <c r="H101" s="1" t="s">
        <v>68</v>
      </c>
      <c r="I101" s="1" t="s">
        <v>46</v>
      </c>
    </row>
    <row r="102" spans="2:10" ht="38" customHeight="1" thickBot="1" x14ac:dyDescent="0.25">
      <c r="B102" s="149" t="s">
        <v>51</v>
      </c>
      <c r="C102" s="150"/>
      <c r="D102" s="153"/>
      <c r="E102" s="153"/>
      <c r="F102" s="76">
        <f>F94+F97</f>
        <v>414500.17200000002</v>
      </c>
      <c r="G102" s="76">
        <f>G94+G97</f>
        <v>333500.29200000002</v>
      </c>
      <c r="H102" s="76">
        <f>H94+H97</f>
        <v>81000</v>
      </c>
      <c r="I102" s="76">
        <f t="shared" ref="I102" si="8">I94+I97</f>
        <v>829000.46400000004</v>
      </c>
    </row>
    <row r="103" spans="2:10" ht="17" thickTop="1" x14ac:dyDescent="0.2"/>
    <row r="105" spans="2:10" ht="80" customHeight="1" x14ac:dyDescent="0.2">
      <c r="B105" s="188" t="s">
        <v>153</v>
      </c>
      <c r="C105" s="133"/>
      <c r="D105" s="133"/>
      <c r="E105" s="133"/>
      <c r="F105" s="133"/>
      <c r="G105" s="133"/>
      <c r="H105" s="133"/>
      <c r="I105" s="133"/>
      <c r="J105" s="133"/>
    </row>
    <row r="106" spans="2:10" ht="46.25" customHeight="1" x14ac:dyDescent="0.2">
      <c r="B106" s="131" t="s">
        <v>154</v>
      </c>
      <c r="C106" s="131"/>
      <c r="D106" s="131"/>
      <c r="E106" s="131"/>
      <c r="F106" s="131"/>
      <c r="G106" s="131"/>
      <c r="H106" s="131"/>
      <c r="I106" s="131"/>
    </row>
  </sheetData>
  <mergeCells count="83">
    <mergeCell ref="D93:E93"/>
    <mergeCell ref="B97:C97"/>
    <mergeCell ref="B81:C81"/>
    <mergeCell ref="B83:C83"/>
    <mergeCell ref="B84:C84"/>
    <mergeCell ref="B82:C82"/>
    <mergeCell ref="D82:E82"/>
    <mergeCell ref="D96:E96"/>
    <mergeCell ref="B96:C96"/>
    <mergeCell ref="B85:C85"/>
    <mergeCell ref="D81:E81"/>
    <mergeCell ref="D83:E83"/>
    <mergeCell ref="D84:E84"/>
    <mergeCell ref="D85:E85"/>
    <mergeCell ref="B91:I91"/>
    <mergeCell ref="B88:C88"/>
    <mergeCell ref="B72:C72"/>
    <mergeCell ref="B57:C57"/>
    <mergeCell ref="E72:F72"/>
    <mergeCell ref="B102:C102"/>
    <mergeCell ref="B86:C86"/>
    <mergeCell ref="B87:C87"/>
    <mergeCell ref="B89:C89"/>
    <mergeCell ref="D86:E86"/>
    <mergeCell ref="D102:E102"/>
    <mergeCell ref="D97:E97"/>
    <mergeCell ref="B101:C101"/>
    <mergeCell ref="D101:E101"/>
    <mergeCell ref="D87:E87"/>
    <mergeCell ref="B93:C93"/>
    <mergeCell ref="B75:J75"/>
    <mergeCell ref="B80:J80"/>
    <mergeCell ref="B49:D49"/>
    <mergeCell ref="B17:C17"/>
    <mergeCell ref="B18:C18"/>
    <mergeCell ref="B19:C19"/>
    <mergeCell ref="B20:C20"/>
    <mergeCell ref="B21:C21"/>
    <mergeCell ref="B40:I40"/>
    <mergeCell ref="B24:I24"/>
    <mergeCell ref="B22:C22"/>
    <mergeCell ref="B47:D47"/>
    <mergeCell ref="B71:C71"/>
    <mergeCell ref="E30:F30"/>
    <mergeCell ref="E31:F31"/>
    <mergeCell ref="E32:F32"/>
    <mergeCell ref="E33:F33"/>
    <mergeCell ref="E34:F34"/>
    <mergeCell ref="E35:F35"/>
    <mergeCell ref="E36:F36"/>
    <mergeCell ref="E37:F37"/>
    <mergeCell ref="D56:E56"/>
    <mergeCell ref="D57:E57"/>
    <mergeCell ref="B42:J42"/>
    <mergeCell ref="B43:J43"/>
    <mergeCell ref="B56:C56"/>
    <mergeCell ref="B48:D48"/>
    <mergeCell ref="B58:C58"/>
    <mergeCell ref="E69:F69"/>
    <mergeCell ref="E70:F70"/>
    <mergeCell ref="B59:C59"/>
    <mergeCell ref="B60:C60"/>
    <mergeCell ref="B68:C68"/>
    <mergeCell ref="B69:C69"/>
    <mergeCell ref="B70:C70"/>
    <mergeCell ref="B64:J64"/>
    <mergeCell ref="B67:J67"/>
    <mergeCell ref="D88:E88"/>
    <mergeCell ref="B106:I106"/>
    <mergeCell ref="A1:J1"/>
    <mergeCell ref="B3:J3"/>
    <mergeCell ref="B105:J105"/>
    <mergeCell ref="B99:I99"/>
    <mergeCell ref="B26:J26"/>
    <mergeCell ref="B29:J29"/>
    <mergeCell ref="B46:J46"/>
    <mergeCell ref="B52:J52"/>
    <mergeCell ref="B55:J55"/>
    <mergeCell ref="D58:E58"/>
    <mergeCell ref="D59:E59"/>
    <mergeCell ref="D60:E60"/>
    <mergeCell ref="E71:F71"/>
    <mergeCell ref="E68:F68"/>
  </mergeCells>
  <pageMargins left="0.7" right="0.7" top="0.75" bottom="0.75" header="0.3" footer="0.3"/>
  <pageSetup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7"/>
  <sheetViews>
    <sheetView view="pageBreakPreview" topLeftCell="A12" zoomScale="115" zoomScaleNormal="100" zoomScaleSheetLayoutView="115" workbookViewId="0">
      <selection activeCell="A27" sqref="A27:J27"/>
    </sheetView>
  </sheetViews>
  <sheetFormatPr baseColWidth="10" defaultColWidth="8.83203125" defaultRowHeight="13" x14ac:dyDescent="0.15"/>
  <cols>
    <col min="1" max="1" width="24.5" style="83" customWidth="1"/>
    <col min="2" max="2" width="11.83203125" style="89" customWidth="1"/>
    <col min="3" max="3" width="12.6640625" style="83" customWidth="1"/>
    <col min="4" max="4" width="13.33203125" style="83" customWidth="1"/>
    <col min="5" max="6" width="11.33203125" style="83" customWidth="1"/>
    <col min="7" max="7" width="12" style="83" customWidth="1"/>
    <col min="8" max="8" width="12.33203125" style="83" customWidth="1"/>
    <col min="9" max="9" width="12.1640625" style="83" customWidth="1"/>
    <col min="10" max="10" width="12.83203125" style="83" customWidth="1"/>
    <col min="11" max="16384" width="8.83203125" style="83"/>
  </cols>
  <sheetData>
    <row r="2" spans="1:10" x14ac:dyDescent="0.15">
      <c r="A2" s="184" t="s">
        <v>156</v>
      </c>
      <c r="B2" s="185"/>
      <c r="C2" s="185"/>
      <c r="D2" s="186"/>
      <c r="E2" s="82"/>
      <c r="F2" s="163" t="s">
        <v>157</v>
      </c>
      <c r="G2" s="164"/>
      <c r="H2" s="164"/>
      <c r="I2" s="164"/>
      <c r="J2" s="165"/>
    </row>
    <row r="3" spans="1:10" ht="14" x14ac:dyDescent="0.15">
      <c r="A3" s="166" t="s">
        <v>158</v>
      </c>
      <c r="B3" s="167"/>
      <c r="C3" s="167"/>
      <c r="D3" s="168"/>
      <c r="E3" s="84">
        <v>1</v>
      </c>
      <c r="F3" s="85">
        <v>2</v>
      </c>
      <c r="G3" s="85">
        <v>3</v>
      </c>
      <c r="H3" s="85">
        <v>4</v>
      </c>
      <c r="I3" s="85" t="s">
        <v>159</v>
      </c>
      <c r="J3" s="85" t="s">
        <v>160</v>
      </c>
    </row>
    <row r="4" spans="1:10" x14ac:dyDescent="0.15">
      <c r="A4" s="125"/>
      <c r="B4" s="126"/>
      <c r="C4" s="126"/>
      <c r="D4" s="127"/>
      <c r="E4" s="84"/>
      <c r="F4" s="85"/>
      <c r="G4" s="85"/>
      <c r="H4" s="85"/>
      <c r="I4" s="85"/>
      <c r="J4" s="85"/>
    </row>
    <row r="5" spans="1:10" s="89" customFormat="1" ht="42" x14ac:dyDescent="0.15">
      <c r="A5" s="86" t="s">
        <v>161</v>
      </c>
      <c r="B5" s="86" t="s">
        <v>162</v>
      </c>
      <c r="C5" s="87" t="s">
        <v>163</v>
      </c>
      <c r="D5" s="86" t="s">
        <v>164</v>
      </c>
      <c r="E5" s="88" t="s">
        <v>45</v>
      </c>
      <c r="F5" s="169" t="s">
        <v>165</v>
      </c>
      <c r="G5" s="169"/>
      <c r="H5" s="169"/>
      <c r="I5" s="86" t="s">
        <v>166</v>
      </c>
      <c r="J5" s="86" t="s">
        <v>167</v>
      </c>
    </row>
    <row r="6" spans="1:10" s="93" customFormat="1" ht="56" x14ac:dyDescent="0.15">
      <c r="A6" s="90"/>
      <c r="B6" s="90"/>
      <c r="C6" s="91" t="s">
        <v>168</v>
      </c>
      <c r="D6" s="90" t="s">
        <v>169</v>
      </c>
      <c r="E6" s="92" t="s">
        <v>170</v>
      </c>
      <c r="F6" s="90" t="s">
        <v>170</v>
      </c>
      <c r="G6" s="90" t="s">
        <v>171</v>
      </c>
      <c r="H6" s="90" t="s">
        <v>172</v>
      </c>
      <c r="I6" s="90"/>
      <c r="J6" s="90"/>
    </row>
    <row r="7" spans="1:10" ht="15.5" customHeight="1" x14ac:dyDescent="0.15">
      <c r="A7" s="94" t="s">
        <v>173</v>
      </c>
      <c r="B7" s="95" t="s">
        <v>200</v>
      </c>
      <c r="C7" s="96" t="s">
        <v>13</v>
      </c>
      <c r="D7" s="95" t="s">
        <v>174</v>
      </c>
      <c r="E7" s="97">
        <v>26000</v>
      </c>
      <c r="F7" s="98">
        <v>10000</v>
      </c>
      <c r="G7" s="98">
        <v>31000</v>
      </c>
      <c r="H7" s="98">
        <v>0</v>
      </c>
      <c r="I7" s="98">
        <f>SUM(F7:H7)</f>
        <v>41000</v>
      </c>
      <c r="J7" s="99">
        <f>SUM(E7:H7)</f>
        <v>67000</v>
      </c>
    </row>
    <row r="8" spans="1:10" ht="15.5" customHeight="1" x14ac:dyDescent="0.15">
      <c r="A8" s="100"/>
      <c r="B8" s="95"/>
      <c r="C8" s="96"/>
      <c r="D8" s="101"/>
      <c r="E8" s="102"/>
      <c r="F8" s="103"/>
      <c r="G8" s="103"/>
      <c r="H8" s="98"/>
      <c r="I8" s="98"/>
      <c r="J8" s="99"/>
    </row>
    <row r="9" spans="1:10" ht="15.5" customHeight="1" x14ac:dyDescent="0.15">
      <c r="A9" s="100"/>
      <c r="B9" s="95"/>
      <c r="C9" s="96"/>
      <c r="D9" s="101"/>
      <c r="E9" s="102"/>
      <c r="F9" s="103"/>
      <c r="G9" s="103"/>
      <c r="H9" s="98"/>
      <c r="I9" s="98"/>
      <c r="J9" s="99"/>
    </row>
    <row r="10" spans="1:10" ht="14" x14ac:dyDescent="0.15">
      <c r="A10" s="104" t="s">
        <v>175</v>
      </c>
      <c r="B10" s="101"/>
      <c r="C10" s="101"/>
      <c r="D10" s="100"/>
      <c r="E10" s="105">
        <f t="shared" ref="E10:J10" si="0">SUM(E7:E9)</f>
        <v>26000</v>
      </c>
      <c r="F10" s="106">
        <f t="shared" si="0"/>
        <v>10000</v>
      </c>
      <c r="G10" s="106">
        <f t="shared" si="0"/>
        <v>31000</v>
      </c>
      <c r="H10" s="106">
        <f t="shared" si="0"/>
        <v>0</v>
      </c>
      <c r="I10" s="106">
        <f t="shared" si="0"/>
        <v>41000</v>
      </c>
      <c r="J10" s="107">
        <f t="shared" si="0"/>
        <v>67000</v>
      </c>
    </row>
    <row r="11" spans="1:10" ht="15.5" customHeight="1" x14ac:dyDescent="0.15">
      <c r="A11" s="100" t="s">
        <v>193</v>
      </c>
      <c r="B11" s="95" t="s">
        <v>200</v>
      </c>
      <c r="C11" s="96" t="s">
        <v>13</v>
      </c>
      <c r="D11" s="101" t="s">
        <v>176</v>
      </c>
      <c r="E11" s="108"/>
      <c r="F11" s="108"/>
      <c r="G11" s="103">
        <v>25000</v>
      </c>
      <c r="H11" s="103">
        <v>0</v>
      </c>
      <c r="I11" s="98">
        <f t="shared" ref="I11:I12" si="1">SUM(F11:H11)</f>
        <v>25000</v>
      </c>
      <c r="J11" s="99">
        <f t="shared" ref="J11:J12" si="2">SUM(E11:H11)</f>
        <v>25000</v>
      </c>
    </row>
    <row r="12" spans="1:10" ht="15.5" customHeight="1" x14ac:dyDescent="0.15">
      <c r="A12" s="100" t="s">
        <v>194</v>
      </c>
      <c r="B12" s="95" t="s">
        <v>200</v>
      </c>
      <c r="C12" s="96" t="s">
        <v>13</v>
      </c>
      <c r="D12" s="101" t="s">
        <v>176</v>
      </c>
      <c r="E12" s="108"/>
      <c r="F12" s="108"/>
      <c r="G12" s="103">
        <v>0</v>
      </c>
      <c r="H12" s="103">
        <v>25000</v>
      </c>
      <c r="I12" s="98">
        <f t="shared" si="1"/>
        <v>25000</v>
      </c>
      <c r="J12" s="99">
        <f t="shared" si="2"/>
        <v>25000</v>
      </c>
    </row>
    <row r="13" spans="1:10" ht="14" x14ac:dyDescent="0.15">
      <c r="A13" s="104" t="s">
        <v>177</v>
      </c>
      <c r="B13" s="101"/>
      <c r="C13" s="101"/>
      <c r="D13" s="100"/>
      <c r="E13" s="105">
        <f>SUM(E11:E12)</f>
        <v>0</v>
      </c>
      <c r="F13" s="106">
        <f t="shared" ref="F13:J13" si="3">SUM(F11:F12)</f>
        <v>0</v>
      </c>
      <c r="G13" s="106">
        <f t="shared" si="3"/>
        <v>25000</v>
      </c>
      <c r="H13" s="106">
        <f t="shared" si="3"/>
        <v>25000</v>
      </c>
      <c r="I13" s="106">
        <f>SUM(I11:I12)</f>
        <v>50000</v>
      </c>
      <c r="J13" s="106">
        <f t="shared" si="3"/>
        <v>50000</v>
      </c>
    </row>
    <row r="14" spans="1:10" x14ac:dyDescent="0.15">
      <c r="A14" s="104"/>
      <c r="B14" s="101"/>
      <c r="C14" s="101"/>
      <c r="D14" s="100"/>
      <c r="E14" s="105"/>
      <c r="F14" s="106"/>
      <c r="G14" s="106"/>
      <c r="H14" s="106"/>
      <c r="I14" s="106"/>
      <c r="J14" s="106"/>
    </row>
    <row r="15" spans="1:10" ht="14" x14ac:dyDescent="0.15">
      <c r="A15" s="104" t="s">
        <v>178</v>
      </c>
      <c r="B15" s="101"/>
      <c r="C15" s="101"/>
      <c r="D15" s="100"/>
      <c r="E15" s="105">
        <f>E10+E13</f>
        <v>26000</v>
      </c>
      <c r="F15" s="106">
        <f t="shared" ref="F15:J15" si="4">F10+F13</f>
        <v>10000</v>
      </c>
      <c r="G15" s="106">
        <f t="shared" si="4"/>
        <v>56000</v>
      </c>
      <c r="H15" s="106">
        <f t="shared" si="4"/>
        <v>25000</v>
      </c>
      <c r="I15" s="106">
        <f t="shared" si="4"/>
        <v>91000</v>
      </c>
      <c r="J15" s="106">
        <f t="shared" si="4"/>
        <v>117000</v>
      </c>
    </row>
    <row r="18" spans="1:10" s="111" customFormat="1" x14ac:dyDescent="0.15">
      <c r="A18" s="109" t="s">
        <v>179</v>
      </c>
      <c r="B18" s="110"/>
    </row>
    <row r="19" spans="1:10" s="111" customFormat="1" x14ac:dyDescent="0.15">
      <c r="A19" s="109"/>
      <c r="B19" s="110"/>
    </row>
    <row r="20" spans="1:10" s="111" customFormat="1" x14ac:dyDescent="0.15">
      <c r="A20" s="162" t="s">
        <v>180</v>
      </c>
      <c r="B20" s="162"/>
      <c r="C20" s="162"/>
      <c r="D20" s="162"/>
      <c r="E20" s="162"/>
      <c r="F20" s="162"/>
      <c r="G20" s="162"/>
      <c r="H20" s="162"/>
      <c r="I20" s="162"/>
      <c r="J20" s="162"/>
    </row>
    <row r="21" spans="1:10" s="111" customFormat="1" x14ac:dyDescent="0.15">
      <c r="A21" s="162" t="s">
        <v>181</v>
      </c>
      <c r="B21" s="162"/>
      <c r="C21" s="162"/>
      <c r="D21" s="162"/>
      <c r="E21" s="162"/>
      <c r="F21" s="162"/>
      <c r="G21" s="162"/>
      <c r="H21" s="162"/>
      <c r="I21" s="162"/>
      <c r="J21" s="162"/>
    </row>
    <row r="22" spans="1:10" s="111" customFormat="1" x14ac:dyDescent="0.15">
      <c r="A22" s="162" t="s">
        <v>243</v>
      </c>
      <c r="B22" s="162"/>
      <c r="C22" s="162"/>
      <c r="D22" s="162"/>
      <c r="E22" s="162"/>
      <c r="F22" s="162"/>
      <c r="G22" s="162"/>
      <c r="H22" s="162"/>
      <c r="I22" s="162"/>
      <c r="J22" s="162"/>
    </row>
    <row r="23" spans="1:10" s="111" customFormat="1" ht="42" customHeight="1" x14ac:dyDescent="0.15">
      <c r="A23" s="162" t="s">
        <v>244</v>
      </c>
      <c r="B23" s="162"/>
      <c r="C23" s="162"/>
      <c r="D23" s="162"/>
      <c r="E23" s="162"/>
      <c r="F23" s="162"/>
      <c r="G23" s="162"/>
      <c r="H23" s="162"/>
      <c r="I23" s="162"/>
      <c r="J23" s="162"/>
    </row>
    <row r="24" spans="1:10" s="111" customFormat="1" x14ac:dyDescent="0.15">
      <c r="B24" s="110"/>
    </row>
    <row r="25" spans="1:10" s="111" customFormat="1" ht="16" x14ac:dyDescent="0.15">
      <c r="A25" s="112" t="s">
        <v>182</v>
      </c>
      <c r="B25" s="110"/>
    </row>
    <row r="26" spans="1:10" s="111" customFormat="1" ht="16" x14ac:dyDescent="0.15">
      <c r="A26" s="112"/>
      <c r="B26" s="110"/>
    </row>
    <row r="27" spans="1:10" s="111" customFormat="1" ht="35.5" customHeight="1" x14ac:dyDescent="0.15">
      <c r="A27" s="187" t="s">
        <v>183</v>
      </c>
      <c r="B27" s="187"/>
      <c r="C27" s="187"/>
      <c r="D27" s="187"/>
      <c r="E27" s="187"/>
      <c r="F27" s="187"/>
      <c r="G27" s="187"/>
      <c r="H27" s="187"/>
      <c r="I27" s="187"/>
      <c r="J27" s="187"/>
    </row>
    <row r="28" spans="1:10" s="111" customFormat="1" ht="16" x14ac:dyDescent="0.15">
      <c r="A28" s="113"/>
      <c r="B28" s="110"/>
    </row>
    <row r="29" spans="1:10" s="111" customFormat="1" ht="16" x14ac:dyDescent="0.15">
      <c r="A29" s="161" t="s">
        <v>184</v>
      </c>
      <c r="B29" s="161"/>
      <c r="C29" s="161"/>
      <c r="D29" s="161"/>
      <c r="E29" s="161"/>
      <c r="F29" s="161"/>
      <c r="G29" s="161"/>
      <c r="H29" s="161"/>
      <c r="I29" s="161"/>
      <c r="J29" s="161"/>
    </row>
    <row r="30" spans="1:10" s="111" customFormat="1" ht="16" x14ac:dyDescent="0.15">
      <c r="A30" s="161" t="s">
        <v>196</v>
      </c>
      <c r="B30" s="161"/>
      <c r="C30" s="161"/>
      <c r="D30" s="161"/>
      <c r="E30" s="161"/>
      <c r="F30" s="161"/>
      <c r="G30" s="161"/>
      <c r="H30" s="161"/>
      <c r="I30" s="161"/>
      <c r="J30" s="161"/>
    </row>
    <row r="31" spans="1:10" s="111" customFormat="1" ht="16" x14ac:dyDescent="0.15">
      <c r="A31" s="161" t="s">
        <v>195</v>
      </c>
      <c r="B31" s="161"/>
      <c r="C31" s="161"/>
      <c r="D31" s="161"/>
      <c r="E31" s="161"/>
      <c r="F31" s="161"/>
      <c r="G31" s="161"/>
      <c r="H31" s="161"/>
      <c r="I31" s="161"/>
      <c r="J31" s="161"/>
    </row>
    <row r="32" spans="1:10" s="111" customFormat="1" x14ac:dyDescent="0.15">
      <c r="B32" s="110"/>
    </row>
    <row r="33" spans="2:2" s="111" customFormat="1" x14ac:dyDescent="0.15">
      <c r="B33" s="110"/>
    </row>
    <row r="34" spans="2:2" s="111" customFormat="1" x14ac:dyDescent="0.15">
      <c r="B34" s="110"/>
    </row>
    <row r="35" spans="2:2" s="111" customFormat="1" x14ac:dyDescent="0.15">
      <c r="B35" s="110"/>
    </row>
    <row r="36" spans="2:2" s="111" customFormat="1" x14ac:dyDescent="0.15">
      <c r="B36" s="110"/>
    </row>
    <row r="37" spans="2:2" s="111" customFormat="1" x14ac:dyDescent="0.15">
      <c r="B37" s="110"/>
    </row>
    <row r="38" spans="2:2" s="111" customFormat="1" x14ac:dyDescent="0.15">
      <c r="B38" s="110"/>
    </row>
    <row r="39" spans="2:2" s="111" customFormat="1" x14ac:dyDescent="0.15">
      <c r="B39" s="110"/>
    </row>
    <row r="40" spans="2:2" s="111" customFormat="1" x14ac:dyDescent="0.15">
      <c r="B40" s="110"/>
    </row>
    <row r="41" spans="2:2" s="111" customFormat="1" x14ac:dyDescent="0.15">
      <c r="B41" s="110"/>
    </row>
    <row r="42" spans="2:2" s="111" customFormat="1" x14ac:dyDescent="0.15">
      <c r="B42" s="110"/>
    </row>
    <row r="43" spans="2:2" s="111" customFormat="1" x14ac:dyDescent="0.15">
      <c r="B43" s="110"/>
    </row>
    <row r="44" spans="2:2" s="111" customFormat="1" x14ac:dyDescent="0.15">
      <c r="B44" s="110"/>
    </row>
    <row r="45" spans="2:2" s="111" customFormat="1" x14ac:dyDescent="0.15">
      <c r="B45" s="110"/>
    </row>
    <row r="46" spans="2:2" s="111" customFormat="1" x14ac:dyDescent="0.15">
      <c r="B46" s="110"/>
    </row>
    <row r="47" spans="2:2" s="111" customFormat="1" x14ac:dyDescent="0.15">
      <c r="B47" s="110"/>
    </row>
    <row r="48" spans="2:2" s="111" customFormat="1" x14ac:dyDescent="0.15">
      <c r="B48" s="110"/>
    </row>
    <row r="49" spans="2:2" s="111" customFormat="1" x14ac:dyDescent="0.15">
      <c r="B49" s="110"/>
    </row>
    <row r="50" spans="2:2" s="111" customFormat="1" x14ac:dyDescent="0.15">
      <c r="B50" s="110"/>
    </row>
    <row r="51" spans="2:2" s="111" customFormat="1" x14ac:dyDescent="0.15">
      <c r="B51" s="110"/>
    </row>
    <row r="52" spans="2:2" s="111" customFormat="1" x14ac:dyDescent="0.15">
      <c r="B52" s="110"/>
    </row>
    <row r="53" spans="2:2" s="111" customFormat="1" x14ac:dyDescent="0.15">
      <c r="B53" s="110"/>
    </row>
    <row r="54" spans="2:2" s="111" customFormat="1" x14ac:dyDescent="0.15">
      <c r="B54" s="110"/>
    </row>
    <row r="55" spans="2:2" s="111" customFormat="1" x14ac:dyDescent="0.15">
      <c r="B55" s="110"/>
    </row>
    <row r="56" spans="2:2" s="111" customFormat="1" x14ac:dyDescent="0.15">
      <c r="B56" s="110"/>
    </row>
    <row r="57" spans="2:2" s="111" customFormat="1" x14ac:dyDescent="0.15">
      <c r="B57" s="110"/>
    </row>
    <row r="58" spans="2:2" s="111" customFormat="1" x14ac:dyDescent="0.15">
      <c r="B58" s="110"/>
    </row>
    <row r="59" spans="2:2" s="111" customFormat="1" x14ac:dyDescent="0.15">
      <c r="B59" s="110"/>
    </row>
    <row r="60" spans="2:2" s="111" customFormat="1" x14ac:dyDescent="0.15">
      <c r="B60" s="110"/>
    </row>
    <row r="61" spans="2:2" s="111" customFormat="1" x14ac:dyDescent="0.15">
      <c r="B61" s="110"/>
    </row>
    <row r="62" spans="2:2" s="111" customFormat="1" x14ac:dyDescent="0.15">
      <c r="B62" s="110"/>
    </row>
    <row r="63" spans="2:2" s="111" customFormat="1" x14ac:dyDescent="0.15">
      <c r="B63" s="110"/>
    </row>
    <row r="64" spans="2:2" s="111" customFormat="1" x14ac:dyDescent="0.15">
      <c r="B64" s="110"/>
    </row>
    <row r="65" spans="2:2" s="111" customFormat="1" x14ac:dyDescent="0.15">
      <c r="B65" s="110"/>
    </row>
    <row r="66" spans="2:2" s="111" customFormat="1" x14ac:dyDescent="0.15">
      <c r="B66" s="110"/>
    </row>
    <row r="67" spans="2:2" s="111" customFormat="1" x14ac:dyDescent="0.15">
      <c r="B67" s="110"/>
    </row>
    <row r="68" spans="2:2" s="111" customFormat="1" x14ac:dyDescent="0.15">
      <c r="B68" s="110"/>
    </row>
    <row r="69" spans="2:2" s="111" customFormat="1" x14ac:dyDescent="0.15">
      <c r="B69" s="110"/>
    </row>
    <row r="70" spans="2:2" s="111" customFormat="1" x14ac:dyDescent="0.15">
      <c r="B70" s="110"/>
    </row>
    <row r="71" spans="2:2" s="111" customFormat="1" x14ac:dyDescent="0.15">
      <c r="B71" s="110"/>
    </row>
    <row r="72" spans="2:2" s="111" customFormat="1" x14ac:dyDescent="0.15">
      <c r="B72" s="110"/>
    </row>
    <row r="73" spans="2:2" s="111" customFormat="1" x14ac:dyDescent="0.15">
      <c r="B73" s="110"/>
    </row>
    <row r="74" spans="2:2" s="111" customFormat="1" x14ac:dyDescent="0.15">
      <c r="B74" s="110"/>
    </row>
    <row r="75" spans="2:2" s="111" customFormat="1" x14ac:dyDescent="0.15">
      <c r="B75" s="110"/>
    </row>
    <row r="76" spans="2:2" s="111" customFormat="1" x14ac:dyDescent="0.15">
      <c r="B76" s="110"/>
    </row>
    <row r="77" spans="2:2" s="111" customFormat="1" x14ac:dyDescent="0.15">
      <c r="B77" s="110"/>
    </row>
    <row r="78" spans="2:2" s="111" customFormat="1" x14ac:dyDescent="0.15">
      <c r="B78" s="110"/>
    </row>
    <row r="79" spans="2:2" s="111" customFormat="1" x14ac:dyDescent="0.15">
      <c r="B79" s="110"/>
    </row>
    <row r="80" spans="2:2" s="111" customFormat="1" x14ac:dyDescent="0.15">
      <c r="B80" s="110"/>
    </row>
    <row r="81" spans="2:2" s="111" customFormat="1" x14ac:dyDescent="0.15">
      <c r="B81" s="110"/>
    </row>
    <row r="82" spans="2:2" s="111" customFormat="1" x14ac:dyDescent="0.15">
      <c r="B82" s="110"/>
    </row>
    <row r="83" spans="2:2" s="111" customFormat="1" x14ac:dyDescent="0.15">
      <c r="B83" s="110"/>
    </row>
    <row r="84" spans="2:2" s="111" customFormat="1" x14ac:dyDescent="0.15">
      <c r="B84" s="110"/>
    </row>
    <row r="85" spans="2:2" s="111" customFormat="1" x14ac:dyDescent="0.15">
      <c r="B85" s="110"/>
    </row>
    <row r="86" spans="2:2" s="111" customFormat="1" x14ac:dyDescent="0.15">
      <c r="B86" s="110"/>
    </row>
    <row r="87" spans="2:2" s="111" customFormat="1" x14ac:dyDescent="0.15">
      <c r="B87" s="110"/>
    </row>
    <row r="88" spans="2:2" s="111" customFormat="1" x14ac:dyDescent="0.15">
      <c r="B88" s="110"/>
    </row>
    <row r="89" spans="2:2" s="111" customFormat="1" x14ac:dyDescent="0.15">
      <c r="B89" s="110"/>
    </row>
    <row r="90" spans="2:2" s="111" customFormat="1" x14ac:dyDescent="0.15">
      <c r="B90" s="110"/>
    </row>
    <row r="91" spans="2:2" s="111" customFormat="1" x14ac:dyDescent="0.15">
      <c r="B91" s="110"/>
    </row>
    <row r="92" spans="2:2" s="111" customFormat="1" x14ac:dyDescent="0.15">
      <c r="B92" s="110"/>
    </row>
    <row r="93" spans="2:2" s="111" customFormat="1" x14ac:dyDescent="0.15">
      <c r="B93" s="110"/>
    </row>
    <row r="94" spans="2:2" s="111" customFormat="1" x14ac:dyDescent="0.15">
      <c r="B94" s="110"/>
    </row>
    <row r="95" spans="2:2" s="111" customFormat="1" x14ac:dyDescent="0.15">
      <c r="B95" s="110"/>
    </row>
    <row r="96" spans="2:2" s="111" customFormat="1" x14ac:dyDescent="0.15">
      <c r="B96" s="110"/>
    </row>
    <row r="97" spans="2:2" s="111" customFormat="1" x14ac:dyDescent="0.15">
      <c r="B97" s="110"/>
    </row>
    <row r="98" spans="2:2" s="111" customFormat="1" x14ac:dyDescent="0.15">
      <c r="B98" s="110"/>
    </row>
    <row r="99" spans="2:2" s="111" customFormat="1" x14ac:dyDescent="0.15">
      <c r="B99" s="110"/>
    </row>
    <row r="100" spans="2:2" s="111" customFormat="1" x14ac:dyDescent="0.15">
      <c r="B100" s="110"/>
    </row>
    <row r="101" spans="2:2" s="111" customFormat="1" x14ac:dyDescent="0.15">
      <c r="B101" s="110"/>
    </row>
    <row r="102" spans="2:2" s="111" customFormat="1" x14ac:dyDescent="0.15">
      <c r="B102" s="110"/>
    </row>
    <row r="103" spans="2:2" s="111" customFormat="1" x14ac:dyDescent="0.15">
      <c r="B103" s="110"/>
    </row>
    <row r="104" spans="2:2" s="111" customFormat="1" x14ac:dyDescent="0.15">
      <c r="B104" s="110"/>
    </row>
    <row r="105" spans="2:2" s="111" customFormat="1" x14ac:dyDescent="0.15">
      <c r="B105" s="110"/>
    </row>
    <row r="106" spans="2:2" s="111" customFormat="1" x14ac:dyDescent="0.15">
      <c r="B106" s="110"/>
    </row>
    <row r="107" spans="2:2" s="111" customFormat="1" x14ac:dyDescent="0.15">
      <c r="B107" s="110"/>
    </row>
  </sheetData>
  <mergeCells count="12">
    <mergeCell ref="A31:J31"/>
    <mergeCell ref="A22:J22"/>
    <mergeCell ref="A23:J23"/>
    <mergeCell ref="A2:D2"/>
    <mergeCell ref="F2:J2"/>
    <mergeCell ref="A3:D3"/>
    <mergeCell ref="F5:H5"/>
    <mergeCell ref="A20:J20"/>
    <mergeCell ref="A21:J21"/>
    <mergeCell ref="A27:J27"/>
    <mergeCell ref="A29:J29"/>
    <mergeCell ref="A30:J30"/>
  </mergeCells>
  <pageMargins left="0.7" right="0.7" top="0.75" bottom="0.75" header="0.3" footer="0.3"/>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3.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Summary Table</vt:lpstr>
      <vt:lpstr>Revenue Description</vt:lpstr>
      <vt:lpstr>Expense Narrative</vt:lpstr>
      <vt:lpstr>SRA-TPC Table</vt:lpstr>
      <vt:lpstr>'SRA-TPC Table'!_Toc285528144</vt:lpstr>
      <vt:lpstr>'Expense Narrative'!Print_Area</vt:lpstr>
      <vt:lpstr>Intro!Print_Area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Ausherman, Nicole K. (Fed)</cp:lastModifiedBy>
  <cp:lastPrinted>2017-07-28T01:56:16Z</cp:lastPrinted>
  <dcterms:created xsi:type="dcterms:W3CDTF">2013-03-05T15:26:08Z</dcterms:created>
  <dcterms:modified xsi:type="dcterms:W3CDTF">2024-05-10T15:38:31Z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