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Center Operations\2015 Recompetition #2\MEP Website Information\"/>
    </mc:Choice>
  </mc:AlternateContent>
  <bookViews>
    <workbookView xWindow="-3690" yWindow="270" windowWidth="18195" windowHeight="8295"/>
  </bookViews>
  <sheets>
    <sheet name="Summary Table" sheetId="1" r:id="rId1"/>
    <sheet name="Expenses" sheetId="2" r:id="rId2"/>
  </sheets>
  <definedNames>
    <definedName name="_xlnm.Print_Area" localSheetId="1">Expenses!$A$1:$J$97</definedName>
    <definedName name="_xlnm.Print_Area" localSheetId="0">'Summary Table'!$A$1:$G$33</definedName>
  </definedNames>
  <calcPr calcId="152511"/>
</workbook>
</file>

<file path=xl/calcChain.xml><?xml version="1.0" encoding="utf-8"?>
<calcChain xmlns="http://schemas.openxmlformats.org/spreadsheetml/2006/main">
  <c r="H14" i="2" l="1"/>
  <c r="I13" i="2"/>
  <c r="G14" i="2"/>
  <c r="F14" i="2"/>
  <c r="H86" i="2" l="1"/>
  <c r="G86" i="2"/>
  <c r="F86" i="2"/>
  <c r="I60" i="2"/>
  <c r="H61" i="2"/>
  <c r="F61" i="2"/>
  <c r="I22" i="2"/>
  <c r="I5" i="2"/>
  <c r="E29" i="1"/>
  <c r="D29" i="1"/>
  <c r="B29" i="1"/>
  <c r="E28" i="1"/>
  <c r="D28" i="1"/>
  <c r="B28" i="1"/>
  <c r="E27" i="1"/>
  <c r="D27" i="1"/>
  <c r="B27" i="1"/>
  <c r="E26" i="1"/>
  <c r="D26" i="1"/>
  <c r="B26" i="1"/>
  <c r="E25" i="1"/>
  <c r="D25" i="1"/>
  <c r="B25" i="1"/>
  <c r="E24" i="1"/>
  <c r="D24" i="1"/>
  <c r="B24" i="1"/>
  <c r="E22" i="1"/>
  <c r="D22" i="1"/>
  <c r="B22" i="1"/>
  <c r="E21" i="1"/>
  <c r="D21" i="1"/>
  <c r="B21" i="1"/>
  <c r="E20" i="1"/>
  <c r="D20" i="1"/>
  <c r="B20" i="1"/>
  <c r="E19" i="1"/>
  <c r="D19" i="1"/>
  <c r="B19" i="1"/>
  <c r="E18" i="1"/>
  <c r="D18" i="1"/>
  <c r="B18" i="1"/>
  <c r="B10" i="1"/>
  <c r="I86" i="2" l="1"/>
  <c r="G20" i="1"/>
  <c r="I81" i="2" l="1"/>
  <c r="I82" i="2"/>
  <c r="G61" i="2"/>
  <c r="D16" i="1" s="1"/>
  <c r="I56" i="2"/>
  <c r="I58" i="2"/>
  <c r="I57" i="2"/>
  <c r="J36" i="2"/>
  <c r="D12" i="1"/>
  <c r="E12" i="1"/>
  <c r="E21" i="2" l="1"/>
  <c r="B12" i="1"/>
  <c r="E20" i="2"/>
  <c r="E7" i="1" l="1"/>
  <c r="E10" i="1" s="1"/>
  <c r="D7" i="1"/>
  <c r="D10" i="1" s="1"/>
  <c r="G10" i="1" l="1"/>
  <c r="G7" i="1"/>
  <c r="I9" i="2" l="1"/>
  <c r="G23" i="2"/>
  <c r="D13" i="1" s="1"/>
  <c r="I10" i="2"/>
  <c r="I8" i="2"/>
  <c r="I7" i="2"/>
  <c r="I6" i="2"/>
  <c r="I38" i="2"/>
  <c r="E14" i="1" s="1"/>
  <c r="J37" i="2"/>
  <c r="H38" i="2"/>
  <c r="D14" i="1" s="1"/>
  <c r="G38" i="2"/>
  <c r="B14" i="1" s="1"/>
  <c r="I80" i="2"/>
  <c r="G8" i="1"/>
  <c r="G9" i="1"/>
  <c r="G6" i="1"/>
  <c r="B23" i="1" l="1"/>
  <c r="E17" i="1"/>
  <c r="B17" i="1"/>
  <c r="D17" i="1"/>
  <c r="D23" i="1"/>
  <c r="E23" i="1"/>
  <c r="H23" i="2"/>
  <c r="E13" i="1" s="1"/>
  <c r="G24" i="1"/>
  <c r="G18" i="1"/>
  <c r="G21" i="1"/>
  <c r="G29" i="1"/>
  <c r="G25" i="1"/>
  <c r="G19" i="1"/>
  <c r="G26" i="1"/>
  <c r="G27" i="1"/>
  <c r="G22" i="1"/>
  <c r="G28" i="1"/>
  <c r="I59" i="2"/>
  <c r="I48" i="2"/>
  <c r="I47" i="2"/>
  <c r="I83" i="2"/>
  <c r="I84" i="2"/>
  <c r="I85" i="2"/>
  <c r="J68" i="2"/>
  <c r="J70" i="2"/>
  <c r="J71" i="2"/>
  <c r="J67" i="2"/>
  <c r="J32" i="2"/>
  <c r="J33" i="2"/>
  <c r="J34" i="2"/>
  <c r="J35" i="2"/>
  <c r="J31" i="2"/>
  <c r="I11" i="2"/>
  <c r="I12" i="2"/>
  <c r="G5" i="1"/>
  <c r="H72" i="2"/>
  <c r="I72" i="2"/>
  <c r="G72" i="2"/>
  <c r="E16" i="1"/>
  <c r="B16" i="1"/>
  <c r="G49" i="2"/>
  <c r="D15" i="1" s="1"/>
  <c r="H49" i="2"/>
  <c r="E15" i="1" s="1"/>
  <c r="F49" i="2"/>
  <c r="G17" i="1" l="1"/>
  <c r="G23" i="1"/>
  <c r="E30" i="1"/>
  <c r="E32" i="1" s="1"/>
  <c r="H90" i="2"/>
  <c r="D30" i="1"/>
  <c r="G90" i="2"/>
  <c r="E19" i="2"/>
  <c r="I20" i="2"/>
  <c r="I14" i="2"/>
  <c r="J38" i="2"/>
  <c r="I61" i="2"/>
  <c r="I49" i="2"/>
  <c r="J72" i="2"/>
  <c r="G15" i="1"/>
  <c r="G14" i="1"/>
  <c r="G16" i="1"/>
  <c r="G3" i="1"/>
  <c r="I90" i="2" l="1"/>
  <c r="G93" i="2"/>
  <c r="I21" i="2"/>
  <c r="G12" i="1"/>
  <c r="I19" i="2"/>
  <c r="C10" i="1"/>
  <c r="G97" i="2" l="1"/>
  <c r="D31" i="1"/>
  <c r="D32" i="1" s="1"/>
  <c r="E33" i="1"/>
  <c r="H97" i="2"/>
  <c r="F23" i="2"/>
  <c r="B13" i="1" s="1"/>
  <c r="F10" i="1"/>
  <c r="F93" i="2" l="1"/>
  <c r="D33" i="1"/>
  <c r="B30" i="1"/>
  <c r="I23" i="2"/>
  <c r="B31" i="1" l="1"/>
  <c r="G31" i="1" s="1"/>
  <c r="I93" i="2"/>
  <c r="G30" i="1"/>
  <c r="G13" i="1"/>
  <c r="F97" i="2"/>
  <c r="B32" i="1" l="1"/>
  <c r="G32" i="1" s="1"/>
  <c r="G33" i="1" s="1"/>
  <c r="I97" i="2"/>
  <c r="B33" i="1" l="1"/>
  <c r="C32" i="1"/>
  <c r="F32" i="1"/>
</calcChain>
</file>

<file path=xl/sharedStrings.xml><?xml version="1.0" encoding="utf-8"?>
<sst xmlns="http://schemas.openxmlformats.org/spreadsheetml/2006/main" count="231" uniqueCount="172">
  <si>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</si>
  <si>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</si>
  <si>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</si>
  <si>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</si>
  <si>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</si>
  <si>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</si>
  <si>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</si>
  <si>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</si>
  <si>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</si>
  <si>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</si>
  <si>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</si>
  <si>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</si>
  <si>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</si>
  <si>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</si>
  <si>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</si>
  <si>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</si>
  <si>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</si>
  <si>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</si>
  <si>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</si>
  <si>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</si>
  <si>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</si>
  <si>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</si>
  <si>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</si>
  <si>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</si>
  <si>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</si>
  <si>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</si>
  <si>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</si>
  <si>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</si>
  <si>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</si>
  <si>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</si>
  <si>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</si>
  <si>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</si>
  <si>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</si>
  <si>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</si>
  <si>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</si>
  <si>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</si>
  <si>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</si>
  <si>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</si>
  <si>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</si>
  <si>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</si>
  <si>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</si>
  <si>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</si>
  <si>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</si>
  <si>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</si>
  <si>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</si>
  <si>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</si>
  <si>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</si>
  <si>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</si>
  <si>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</si>
  <si>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</si>
  <si>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</si>
  <si>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</si>
  <si>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</si>
  <si>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</si>
  <si>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</si>
  <si>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</si>
  <si>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</si>
  <si>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</si>
  <si>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</si>
  <si>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</si>
  <si>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</si>
  <si>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</si>
  <si>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</si>
  <si>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</si>
  <si>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</si>
  <si>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</si>
  <si>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</si>
  <si>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</si>
  <si>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</si>
  <si>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</si>
  <si>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</si>
  <si>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</si>
  <si>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</si>
  <si>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</si>
  <si>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</si>
  <si>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</si>
  <si>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</si>
  <si>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</si>
  <si>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</si>
  <si>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</si>
  <si>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</si>
  <si>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</si>
  <si>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</si>
  <si>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</si>
  <si>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</si>
  <si>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</si>
  <si>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</si>
  <si>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</si>
  <si>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</si>
  <si>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</si>
  <si>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</si>
  <si>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</si>
  <si>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</si>
  <si>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</si>
  <si>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</si>
  <si>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$3,667/month x 12 months</t>
  </si>
  <si>
    <t>$1,700 x 5 staff/year</t>
  </si>
  <si>
    <t>$4,511/year</t>
  </si>
  <si>
    <t>(4) American Sales, Inc.</t>
  </si>
  <si>
    <t xml:space="preserve">(5) Jane Doe </t>
  </si>
  <si>
    <t xml:space="preserve">(3) Software Training </t>
  </si>
  <si>
    <t xml:space="preserve">software training </t>
  </si>
  <si>
    <t xml:space="preserve">Computer program training </t>
  </si>
  <si>
    <t>$5,100/year</t>
  </si>
  <si>
    <t xml:space="preserve">Airfare </t>
  </si>
  <si>
    <t xml:space="preserve">Hotel </t>
  </si>
  <si>
    <t xml:space="preserve">Per Diem (meals and incidentals) </t>
  </si>
  <si>
    <t>Sally Smith (TPC #2)</t>
  </si>
  <si>
    <t>(6) Office Manager</t>
  </si>
  <si>
    <t>(7) Training Assistant</t>
  </si>
  <si>
    <t xml:space="preserve">Annual salary of $100,000 x 50%  level of effort </t>
  </si>
  <si>
    <t>Annual Salary/ Rate</t>
  </si>
  <si>
    <t>% of Time</t>
  </si>
  <si>
    <t>(3) Software Training (TPC #2)</t>
  </si>
  <si>
    <t>18,199 x 1</t>
  </si>
  <si>
    <t>$52.08/hour x 32 hrs./month x 12 months</t>
  </si>
  <si>
    <t>$75.03/hr. x 700 hrs./year</t>
  </si>
  <si>
    <t>$166.66/month x 12 months</t>
  </si>
  <si>
    <t>Indirect Costs (13.69%)</t>
  </si>
  <si>
    <t>(4) Office Expenses (telephone &amp; Internet)</t>
  </si>
  <si>
    <t>Fringe reflects current rate for agency.  *TPC #1 = $18,800 + TPC#2 = $9,400 = $28,200</t>
  </si>
  <si>
    <t>Gross Program Income (Projected)</t>
  </si>
  <si>
    <t>Sam Jones</t>
  </si>
  <si>
    <t>(8) Center Vice President (included in Indirect Pool)*</t>
  </si>
  <si>
    <t>TBD</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</si>
  <si>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 200.465.  Rental costs under “sale and lease back” and “less-than-arm’s-length” agreements can only include expenses such as depreciation, maintenance, taxes, and insurance.”</t>
  </si>
  <si>
    <t>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proposer’s organization and similar positions in the industry. Please indicate using an asterisk (*) whether any of the individuals listed in the table are “Key Personnel.”</t>
  </si>
  <si>
    <t xml:space="preserve">As set forth in 2 C.F.R. § 200.33,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See also 2 C.F.R. §§200.12, Capital assets; 200.20, Computing devices; 200.48 General purpose equipment; 200.58 Information technology systems; 200.89 Special purpose equipment; 200.313, Equipment; and 200.439, Equipment and other capital expenditures. A Center must provide the methodology used to arrive at the proposed costs (e.g., historical costs, competitive bid, or published price list, etc.). All procurement transactions by a Center or by a Sub-Recipient shall be conducted in accdroance with  Recipients shall conduct all procurement transactions in accordance with the requirements set forth in  2 C.F.R. §§ 200.110(a) and 200.317 - 200.326.  </t>
  </si>
  <si>
    <t>$50/month x 12 months x 4 staff</t>
  </si>
  <si>
    <r>
      <t>Category</t>
    </r>
    <r>
      <rPr>
        <vertAlign val="superscript"/>
        <sz val="10"/>
        <rFont val="Arial Narrow"/>
        <family val="2"/>
      </rPr>
      <t>1</t>
    </r>
  </si>
  <si>
    <r>
      <t>I: REVENUE</t>
    </r>
    <r>
      <rPr>
        <sz val="10"/>
        <rFont val="Arial Narrow"/>
        <family val="2"/>
      </rPr>
      <t xml:space="preserve"> (Federal and Non-Federal Cost Share)  </t>
    </r>
  </si>
  <si>
    <r>
      <t>NIST MEP Base Funds</t>
    </r>
    <r>
      <rPr>
        <vertAlign val="superscript"/>
        <sz val="10"/>
        <rFont val="Arial Narrow"/>
        <family val="2"/>
      </rPr>
      <t>2</t>
    </r>
  </si>
  <si>
    <r>
      <t>Applicant Contribution</t>
    </r>
    <r>
      <rPr>
        <vertAlign val="superscript"/>
        <sz val="10"/>
        <rFont val="Arial Narrow"/>
        <family val="2"/>
      </rPr>
      <t>5</t>
    </r>
  </si>
  <si>
    <r>
      <t>Total Other</t>
    </r>
    <r>
      <rPr>
        <vertAlign val="superscript"/>
        <sz val="10"/>
        <rFont val="Arial Narrow"/>
        <family val="2"/>
      </rPr>
      <t>7</t>
    </r>
  </si>
  <si>
    <r>
      <t>Sub-Recipient Cost Share</t>
    </r>
    <r>
      <rPr>
        <i/>
        <vertAlign val="superscript"/>
        <sz val="10"/>
        <rFont val="Arial Narrow"/>
        <family val="2"/>
      </rPr>
      <t>9</t>
    </r>
  </si>
  <si>
    <r>
      <t>Third Party Contributions</t>
    </r>
    <r>
      <rPr>
        <i/>
        <vertAlign val="superscript"/>
        <sz val="10"/>
        <rFont val="Arial Narrow"/>
        <family val="2"/>
      </rPr>
      <t>10</t>
    </r>
  </si>
  <si>
    <r>
      <t>II: EXPENSES</t>
    </r>
    <r>
      <rPr>
        <vertAlign val="superscript"/>
        <sz val="10"/>
        <rFont val="Arial Narrow"/>
        <family val="2"/>
      </rPr>
      <t>11</t>
    </r>
  </si>
  <si>
    <r>
      <t>(1) Sub-Recipient Agreements (ALL)</t>
    </r>
    <r>
      <rPr>
        <i/>
        <vertAlign val="superscript"/>
        <sz val="10"/>
        <rFont val="Arial Narrow"/>
        <family val="2"/>
      </rPr>
      <t>12</t>
    </r>
  </si>
  <si>
    <r>
      <t>TOTAL REVENUE – TOTAL EXPENSES</t>
    </r>
    <r>
      <rPr>
        <vertAlign val="superscript"/>
        <sz val="10"/>
        <rFont val="Arial Narrow"/>
        <family val="2"/>
      </rPr>
      <t>13</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</si>
  <si>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</si>
  <si>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[2]</t>
    </r>
    <r>
      <rPr>
        <sz val="10"/>
        <rFont val="Arial Narrow"/>
        <family val="2"/>
      </rPr>
      <t xml:space="preserve"> This line should reflect up to but no more than the annual base level of Federal Funding available to the Center. Centers will not be penalized for not requesting the full Federal amount available.</t>
    </r>
  </si>
  <si>
    <r>
      <t xml:space="preserve">[5] </t>
    </r>
    <r>
      <rPr>
        <sz val="10"/>
        <rFont val="Arial Narrow"/>
        <family val="2"/>
      </rPr>
      <t>Applicant contributions can consist of cash or in-kind contributions to the MEP project.</t>
    </r>
  </si>
  <si>
    <r>
      <t>[7]</t>
    </r>
    <r>
      <rPr>
        <sz val="10"/>
        <rFont val="Arial Narrow"/>
        <family val="2"/>
      </rPr>
      <t xml:space="preserve"> The cost categories provided under “Total Other” are examples. Expenses in this category will vary from Center to Center.</t>
    </r>
  </si>
  <si>
    <r>
      <t>[9]</t>
    </r>
    <r>
      <rPr>
        <sz val="10"/>
        <rFont val="Arial Narrow"/>
        <family val="2"/>
      </rPr>
      <t xml:space="preserve"> This line should reflect the total estimated cash and in-kind cost share provided to the Recipient (Center) from all of its approved Sub-Recipients.</t>
    </r>
  </si>
  <si>
    <r>
      <t>[10]</t>
    </r>
    <r>
      <rPr>
        <sz val="10"/>
        <rFont val="Arial Narrow"/>
        <family val="2"/>
      </rPr>
      <t xml:space="preserve"> Third party contributions do not appear as a separate line item on the SF-424 but must be listed separately on this budget for MEP evaluation purposes.</t>
    </r>
  </si>
  <si>
    <r>
      <t>[11]</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</si>
  <si>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[12]</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</si>
  <si>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[13]</t>
    </r>
    <r>
      <rPr>
        <sz val="10"/>
        <rFont val="Arial Narrow"/>
        <family val="2"/>
      </rPr>
      <t xml:space="preserve"> If the total of Revenue minus Expenses is positive, please include a narrative at the very end of the budget justification that explains that this surplus will be carried forward into the next operating year. Please see Section 13 of the MEP General Terms and Conditions (February 2015) for guidance on requesting the carry forward of Unexpended Program Income.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</si>
  <si>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</si>
  <si>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</si>
  <si>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</si>
  <si>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</si>
  <si>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</si>
  <si>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</si>
  <si>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</si>
  <si>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</si>
  <si>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</si>
  <si>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</si>
  <si>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</si>
  <si>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</si>
  <si>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</si>
  <si>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</si>
  <si>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#1 = $2,000 + TPC #2 = $2,000 = $4,000
</t>
    </r>
  </si>
  <si>
    <r>
      <t xml:space="preserve">F.     Contractual:  </t>
    </r>
    <r>
      <rPr>
        <sz val="12"/>
        <rFont val="Arial Narrow"/>
        <family val="2"/>
      </rPr>
      <t>List all contracts planned for the operating year.</t>
    </r>
  </si>
  <si>
    <t xml:space="preserve">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Sub-Recipient and Third-Party Contributor agreements should only appear in Appendix V. </t>
  </si>
  <si>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U.S. Software, Inc., will develop customized software training courses.
(4) American Sales, Inc., will develop sales and product distribution strategies.
(5) Marketing Coordinator will develop outreach strategies, conduct conferences, and provide professional development.
</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</si>
  <si>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</si>
  <si>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</si>
  <si>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orgnzations: Organzation A, Organization B, etc.
(6) Required yearly audit expenses that are allocable to the MEP project.  
</t>
    </r>
  </si>
  <si>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http://www.osec.doc.gov/oam/grants_management/policy/documents/DOC_Standard_Terms_12_26_2014.pdf.  
Alternatively, in accordance with 2 C.F.R. § 200.414(f), Centers that have never received a negotiated indirect cost rate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</si>
  <si>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t>Travel expenses should be in accordance with the organization’s written travel policy. In the absence of an acceptable written travel policy, established rates located at www.gsa.gov shall apply. Recipients must comply with the Fly America Act for foreign travel.</t>
  </si>
  <si>
    <t xml:space="preserve">As set forth in 2 C.F.R. § 200.94, supplies are defined as all tangible personal property other than those described in 2 C.F.R. § 200.33, Equipment. For this purpose, a computing device constitutes a supply if the acquisition cost is less than the lesser of the capitalization level established by the Recipient (or Sub-Recipient) for financial statement purposes or $5,000, regardless of the length of its useful life. See also 2 C.F.R.  §§ 200.20, Computing devices; 200.314, Supplies; and 200.453, Materials and supplies costs.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</si>
</sst>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
    <numFmt numFmtId="165" formatCode="0.000%"/>
  </numFmts>
  <fonts count="11"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s>
  <fills count="5">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9">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164" fontId="4" fillId="3" borderId="1" xfId="0" applyNumberFormat="1" applyFont="1" applyFill="1" applyBorder="1" applyAlignment="1">
      <alignment horizontal="righ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0" fontId="3" fillId="0" borderId="0" xfId="0" applyFont="1" applyAlignment="1">
      <alignment vertical="center"/>
    </xf>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9" fillId="0" borderId="0" xfId="0" applyFont="1" applyAlignment="1">
      <alignment horizontal="left" vertical="center"/>
    </xf>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8" fontId="4" fillId="0" borderId="0" xfId="0" applyNumberFormat="1" applyFont="1"/>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164" fontId="8" fillId="0" borderId="5" xfId="0" applyNumberFormat="1" applyFont="1" applyBorder="1" applyAlignment="1">
      <alignment horizontal="right" vertical="top" wrapText="1"/>
    </xf>
    <xf numFmtId="0" fontId="2" fillId="0" borderId="1" xfId="0" applyFont="1" applyBorder="1" applyAlignment="1">
      <alignment vertical="center" wrapText="1"/>
    </xf>
    <xf numFmtId="0" fontId="2" fillId="0" borderId="1" xfId="0" applyFont="1" applyBorder="1" applyAlignment="1">
      <alignment vertical="center"/>
    </xf>
    <xf numFmtId="0" fontId="2" fillId="4" borderId="1" xfId="0" applyFont="1" applyFill="1" applyBorder="1" applyAlignment="1">
      <alignment horizontal="center" wrapText="1"/>
    </xf>
    <xf numFmtId="0" fontId="9" fillId="0" borderId="2" xfId="0" applyFont="1" applyBorder="1" applyAlignment="1">
      <alignment horizontal="center"/>
    </xf>
    <xf numFmtId="0" fontId="9" fillId="0" borderId="3" xfId="0" applyFont="1" applyBorder="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6" fontId="4" fillId="0" borderId="1" xfId="0" applyNumberFormat="1"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5"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center" wrapText="1"/>
    </xf>
    <xf numFmtId="0" fontId="9" fillId="0" borderId="4" xfId="0" applyFont="1" applyBorder="1" applyAlignment="1">
      <alignment horizontal="left" wrapText="1"/>
    </xf>
    <xf numFmtId="0" fontId="9" fillId="0" borderId="0" xfId="0" applyFont="1" applyBorder="1" applyAlignment="1">
      <alignment horizontal="left" vertical="center" wrapText="1"/>
    </xf>
    <xf numFmtId="0" fontId="8" fillId="0" borderId="8" xfId="0" applyFont="1" applyBorder="1" applyAlignment="1">
      <alignment horizontal="left" vertical="top"/>
    </xf>
    <xf numFmtId="0" fontId="2"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10" fillId="0" borderId="3" xfId="0" applyFont="1" applyBorder="1" applyAlignment="1">
      <alignment horizontal="left" vertical="top" wrapText="1"/>
    </xf>
    <xf numFmtId="0" fontId="4"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9" fillId="0" borderId="0" xfId="0" applyFont="1" applyBorder="1" applyAlignment="1">
      <alignment horizontal="left" wrapText="1"/>
    </xf>
    <xf numFmtId="0" fontId="10" fillId="0" borderId="0" xfId="0" applyFont="1" applyAlignment="1"/>
    <xf numFmtId="0" fontId="9" fillId="0" borderId="0" xfId="0" applyFont="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733425</xdr:colOff>
      <xdr:row>6</xdr:row>
      <xdr:rowOff>123825</xdr:rowOff>
    </xdr:from>
    <xdr:ext cx="184731" cy="264560"/>
    <xdr:sp macro="" textlink="">
      <xdr:nvSpPr>
        <xdr:cNvPr id="3" name="TextBox 2"/>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abSelected="1" zoomScaleNormal="100" workbookViewId="0">
      <selection activeCell="A39" sqref="A39:XFD39"/>
    </sheetView>
  </sheetViews>
  <sheetFormatPr defaultColWidth="8.85546875" defaultRowHeight="12.75" x14ac:dyDescent="0.2"/>
  <cols>
    <col min="1" max="1" width="32.5703125" style="4" customWidth="1"/>
    <col min="2" max="2" width="11.7109375" style="40" customWidth="1"/>
    <col min="3" max="3" width="7.7109375" style="41" customWidth="1"/>
    <col min="4" max="5" width="11.7109375" style="40" customWidth="1"/>
    <col min="6" max="6" width="7.7109375" style="41" customWidth="1"/>
    <col min="7" max="7" width="11.7109375" style="40" customWidth="1"/>
    <col min="8" max="8" width="8.85546875" style="4"/>
    <col min="9" max="9" width="12.5703125" style="4" bestFit="1" customWidth="1"/>
    <col min="10" max="16384" width="8.85546875" style="4"/>
  </cols>
  <sheetData>
    <row r="1" spans="1:7" s="3" customFormat="1" ht="38.25" x14ac:dyDescent="0.2">
      <c r="A1" s="1" t="s">
        <v>129</v>
      </c>
      <c r="B1" s="1" t="s">
        <v>45</v>
      </c>
      <c r="C1" s="2" t="s">
        <v>49</v>
      </c>
      <c r="D1" s="1" t="s">
        <v>0</v>
      </c>
      <c r="E1" s="1" t="s">
        <v>1</v>
      </c>
      <c r="F1" s="2" t="s">
        <v>49</v>
      </c>
      <c r="G1" s="1" t="s">
        <v>2</v>
      </c>
    </row>
    <row r="2" spans="1:7" x14ac:dyDescent="0.2">
      <c r="A2" s="84" t="s">
        <v>130</v>
      </c>
      <c r="B2" s="84"/>
      <c r="C2" s="84"/>
      <c r="D2" s="84"/>
      <c r="E2" s="84"/>
      <c r="F2" s="84"/>
      <c r="G2" s="84"/>
    </row>
    <row r="3" spans="1:7" ht="15" x14ac:dyDescent="0.2">
      <c r="A3" s="5" t="s">
        <v>131</v>
      </c>
      <c r="B3" s="6">
        <v>414500</v>
      </c>
      <c r="C3" s="7"/>
      <c r="D3" s="8"/>
      <c r="E3" s="8"/>
      <c r="F3" s="7"/>
      <c r="G3" s="9">
        <f t="shared" ref="G3:G7" si="0">SUM(B3:E3)</f>
        <v>414500</v>
      </c>
    </row>
    <row r="4" spans="1:7" ht="15" x14ac:dyDescent="0.2">
      <c r="A4" s="5" t="s">
        <v>132</v>
      </c>
      <c r="B4" s="8"/>
      <c r="C4" s="7"/>
      <c r="D4" s="6">
        <v>0</v>
      </c>
      <c r="E4" s="6">
        <v>0</v>
      </c>
      <c r="F4" s="7"/>
      <c r="G4" s="9">
        <v>0</v>
      </c>
    </row>
    <row r="5" spans="1:7" x14ac:dyDescent="0.2">
      <c r="A5" s="5" t="s">
        <v>3</v>
      </c>
      <c r="B5" s="8"/>
      <c r="C5" s="7"/>
      <c r="D5" s="6">
        <v>150000</v>
      </c>
      <c r="E5" s="6">
        <v>0</v>
      </c>
      <c r="F5" s="7"/>
      <c r="G5" s="9">
        <f t="shared" si="0"/>
        <v>150000</v>
      </c>
    </row>
    <row r="6" spans="1:7" x14ac:dyDescent="0.2">
      <c r="A6" s="5" t="s">
        <v>121</v>
      </c>
      <c r="B6" s="8"/>
      <c r="C6" s="7"/>
      <c r="D6" s="6">
        <v>176000</v>
      </c>
      <c r="E6" s="6">
        <v>0</v>
      </c>
      <c r="F6" s="7"/>
      <c r="G6" s="9">
        <f t="shared" si="0"/>
        <v>176000</v>
      </c>
    </row>
    <row r="7" spans="1:7" s="14" customFormat="1" ht="15" x14ac:dyDescent="0.2">
      <c r="A7" s="10" t="s">
        <v>133</v>
      </c>
      <c r="B7" s="8"/>
      <c r="C7" s="11"/>
      <c r="D7" s="12">
        <f>SUM(D8:D9)</f>
        <v>148000</v>
      </c>
      <c r="E7" s="12">
        <f>SUM(E8:E9)</f>
        <v>355100</v>
      </c>
      <c r="F7" s="11"/>
      <c r="G7" s="13">
        <f t="shared" si="0"/>
        <v>503100</v>
      </c>
    </row>
    <row r="8" spans="1:7" s="20" customFormat="1" ht="15" x14ac:dyDescent="0.2">
      <c r="A8" s="15" t="s">
        <v>134</v>
      </c>
      <c r="B8" s="16"/>
      <c r="C8" s="17"/>
      <c r="D8" s="21">
        <v>148000</v>
      </c>
      <c r="E8" s="21">
        <v>200000</v>
      </c>
      <c r="F8" s="17"/>
      <c r="G8" s="22">
        <f t="shared" ref="G8:G9" si="1">SUM(D8:E8,B8)</f>
        <v>348000</v>
      </c>
    </row>
    <row r="9" spans="1:7" s="20" customFormat="1" ht="15" x14ac:dyDescent="0.2">
      <c r="A9" s="15" t="s">
        <v>135</v>
      </c>
      <c r="B9" s="16"/>
      <c r="C9" s="17"/>
      <c r="D9" s="16"/>
      <c r="E9" s="18">
        <v>155100</v>
      </c>
      <c r="F9" s="17"/>
      <c r="G9" s="19">
        <f t="shared" si="1"/>
        <v>155100</v>
      </c>
    </row>
    <row r="10" spans="1:7" s="26" customFormat="1" x14ac:dyDescent="0.2">
      <c r="A10" s="23" t="s">
        <v>4</v>
      </c>
      <c r="B10" s="24">
        <f>SUM(B3:B7)</f>
        <v>414500</v>
      </c>
      <c r="C10" s="25">
        <f>B10/G10</f>
        <v>0.33330652943068512</v>
      </c>
      <c r="D10" s="13">
        <f>SUM(D3:D7)</f>
        <v>474000</v>
      </c>
      <c r="E10" s="13">
        <f>SUM(E3:E7)</f>
        <v>355100</v>
      </c>
      <c r="F10" s="25">
        <f>(D10+E10)/G10</f>
        <v>0.66669347056931494</v>
      </c>
      <c r="G10" s="13">
        <f>B10+D10+E10</f>
        <v>1243600</v>
      </c>
    </row>
    <row r="11" spans="1:7" x14ac:dyDescent="0.2">
      <c r="A11" s="83" t="s">
        <v>136</v>
      </c>
      <c r="B11" s="83"/>
      <c r="C11" s="83"/>
      <c r="D11" s="83"/>
      <c r="E11" s="83"/>
      <c r="F11" s="83"/>
      <c r="G11" s="83"/>
    </row>
    <row r="12" spans="1:7" x14ac:dyDescent="0.2">
      <c r="A12" s="5" t="s">
        <v>5</v>
      </c>
      <c r="B12" s="9">
        <f>Expenses!F14</f>
        <v>148500</v>
      </c>
      <c r="C12" s="11"/>
      <c r="D12" s="9">
        <f>Expenses!G14</f>
        <v>148500</v>
      </c>
      <c r="E12" s="9">
        <f>Expenses!H14</f>
        <v>112800</v>
      </c>
      <c r="F12" s="11"/>
      <c r="G12" s="9">
        <f t="shared" ref="G12:G31" si="2">SUM(B12:E12)</f>
        <v>409800</v>
      </c>
    </row>
    <row r="13" spans="1:7" x14ac:dyDescent="0.2">
      <c r="A13" s="5" t="s">
        <v>6</v>
      </c>
      <c r="B13" s="9">
        <f>Expenses!F23</f>
        <v>30630</v>
      </c>
      <c r="C13" s="11"/>
      <c r="D13" s="9">
        <f>Expenses!G23</f>
        <v>30630</v>
      </c>
      <c r="E13" s="9">
        <f>Expenses!H23</f>
        <v>28200</v>
      </c>
      <c r="F13" s="11"/>
      <c r="G13" s="9">
        <f t="shared" si="2"/>
        <v>89460</v>
      </c>
    </row>
    <row r="14" spans="1:7" x14ac:dyDescent="0.2">
      <c r="A14" s="5" t="s">
        <v>7</v>
      </c>
      <c r="B14" s="9">
        <f>Expenses!G38</f>
        <v>6508</v>
      </c>
      <c r="C14" s="11"/>
      <c r="D14" s="9">
        <f>Expenses!H38</f>
        <v>6508</v>
      </c>
      <c r="E14" s="9">
        <f>Expenses!I38</f>
        <v>0</v>
      </c>
      <c r="F14" s="11"/>
      <c r="G14" s="9">
        <f t="shared" si="2"/>
        <v>13016</v>
      </c>
    </row>
    <row r="15" spans="1:7" x14ac:dyDescent="0.2">
      <c r="A15" s="5" t="s">
        <v>8</v>
      </c>
      <c r="B15" s="27">
        <v>8199</v>
      </c>
      <c r="C15" s="11"/>
      <c r="D15" s="9">
        <f>Expenses!G49</f>
        <v>10000</v>
      </c>
      <c r="E15" s="9">
        <f>Expenses!H49</f>
        <v>5000</v>
      </c>
      <c r="F15" s="11"/>
      <c r="G15" s="27">
        <f t="shared" si="2"/>
        <v>23199</v>
      </c>
    </row>
    <row r="16" spans="1:7" x14ac:dyDescent="0.2">
      <c r="A16" s="5" t="s">
        <v>9</v>
      </c>
      <c r="B16" s="9">
        <f>Expenses!F61</f>
        <v>6000</v>
      </c>
      <c r="C16" s="11"/>
      <c r="D16" s="9">
        <f>Expenses!G61</f>
        <v>15000</v>
      </c>
      <c r="E16" s="9">
        <f>Expenses!H61</f>
        <v>4000</v>
      </c>
      <c r="F16" s="11"/>
      <c r="G16" s="9">
        <f t="shared" si="2"/>
        <v>25000</v>
      </c>
    </row>
    <row r="17" spans="1:9" s="14" customFormat="1" x14ac:dyDescent="0.2">
      <c r="A17" s="10" t="s">
        <v>66</v>
      </c>
      <c r="B17" s="12">
        <f>SUM(B18:B22)</f>
        <v>104700</v>
      </c>
      <c r="C17" s="11"/>
      <c r="D17" s="12">
        <f>SUM(D18:D22)</f>
        <v>26321</v>
      </c>
      <c r="E17" s="12">
        <f>SUM(E18:E22)</f>
        <v>5100</v>
      </c>
      <c r="F17" s="11"/>
      <c r="G17" s="13">
        <f t="shared" si="2"/>
        <v>136121</v>
      </c>
    </row>
    <row r="18" spans="1:9" s="20" customFormat="1" x14ac:dyDescent="0.2">
      <c r="A18" s="15" t="s">
        <v>70</v>
      </c>
      <c r="B18" s="19">
        <f>Expenses!G67</f>
        <v>15000</v>
      </c>
      <c r="C18" s="28"/>
      <c r="D18" s="19">
        <f>Expenses!H67</f>
        <v>5000</v>
      </c>
      <c r="E18" s="19">
        <f>Expenses!I67</f>
        <v>0</v>
      </c>
      <c r="F18" s="28"/>
      <c r="G18" s="19">
        <f t="shared" si="2"/>
        <v>20000</v>
      </c>
    </row>
    <row r="19" spans="1:9" s="20" customFormat="1" x14ac:dyDescent="0.2">
      <c r="A19" s="15" t="s">
        <v>71</v>
      </c>
      <c r="B19" s="19">
        <f>Expenses!G68</f>
        <v>8500</v>
      </c>
      <c r="C19" s="28"/>
      <c r="D19" s="19">
        <f>Expenses!H68</f>
        <v>0</v>
      </c>
      <c r="E19" s="19">
        <f>Expenses!I68</f>
        <v>0</v>
      </c>
      <c r="F19" s="28"/>
      <c r="G19" s="19">
        <f t="shared" si="2"/>
        <v>8500</v>
      </c>
    </row>
    <row r="20" spans="1:9" s="20" customFormat="1" x14ac:dyDescent="0.2">
      <c r="A20" s="15" t="s">
        <v>100</v>
      </c>
      <c r="B20" s="19">
        <f>Expenses!G69</f>
        <v>0</v>
      </c>
      <c r="C20" s="28"/>
      <c r="D20" s="19">
        <f>Expenses!H69</f>
        <v>0</v>
      </c>
      <c r="E20" s="19">
        <f>Expenses!I69</f>
        <v>5100</v>
      </c>
      <c r="F20" s="28"/>
      <c r="G20" s="19">
        <f t="shared" si="2"/>
        <v>5100</v>
      </c>
    </row>
    <row r="21" spans="1:9" s="20" customFormat="1" x14ac:dyDescent="0.2">
      <c r="A21" s="15" t="s">
        <v>98</v>
      </c>
      <c r="B21" s="19">
        <f>Expenses!G70</f>
        <v>31200</v>
      </c>
      <c r="C21" s="28"/>
      <c r="D21" s="19">
        <f>Expenses!H70</f>
        <v>21321</v>
      </c>
      <c r="E21" s="19">
        <f>Expenses!I70</f>
        <v>0</v>
      </c>
      <c r="F21" s="28"/>
      <c r="G21" s="19">
        <f t="shared" si="2"/>
        <v>52521</v>
      </c>
    </row>
    <row r="22" spans="1:9" s="20" customFormat="1" x14ac:dyDescent="0.2">
      <c r="A22" s="15" t="s">
        <v>99</v>
      </c>
      <c r="B22" s="19">
        <f>Expenses!G71</f>
        <v>50000</v>
      </c>
      <c r="C22" s="28"/>
      <c r="D22" s="19">
        <f>Expenses!H71</f>
        <v>0</v>
      </c>
      <c r="E22" s="19">
        <f>Expenses!I71</f>
        <v>0</v>
      </c>
      <c r="F22" s="28"/>
      <c r="G22" s="19">
        <f t="shared" si="2"/>
        <v>50000</v>
      </c>
    </row>
    <row r="23" spans="1:9" s="14" customFormat="1" x14ac:dyDescent="0.2">
      <c r="A23" s="10" t="s">
        <v>67</v>
      </c>
      <c r="B23" s="12">
        <f>SUM(B24:B29)</f>
        <v>60051</v>
      </c>
      <c r="C23" s="11"/>
      <c r="D23" s="12">
        <f>SUM(D24:D29)</f>
        <v>179964</v>
      </c>
      <c r="E23" s="12">
        <f>SUM(E24:E29)</f>
        <v>200000</v>
      </c>
      <c r="F23" s="11"/>
      <c r="G23" s="13">
        <f t="shared" si="2"/>
        <v>440015</v>
      </c>
    </row>
    <row r="24" spans="1:9" s="20" customFormat="1" ht="15" x14ac:dyDescent="0.2">
      <c r="A24" s="15" t="s">
        <v>137</v>
      </c>
      <c r="B24" s="29">
        <f>Expenses!F80</f>
        <v>28000</v>
      </c>
      <c r="C24" s="28"/>
      <c r="D24" s="29">
        <f>Expenses!G80</f>
        <v>148000</v>
      </c>
      <c r="E24" s="29">
        <f>Expenses!H80</f>
        <v>200000</v>
      </c>
      <c r="F24" s="28"/>
      <c r="G24" s="22">
        <f t="shared" si="2"/>
        <v>376000</v>
      </c>
    </row>
    <row r="25" spans="1:9" s="20" customFormat="1" x14ac:dyDescent="0.2">
      <c r="A25" s="15" t="s">
        <v>52</v>
      </c>
      <c r="B25" s="30">
        <f>Expenses!F81</f>
        <v>22001</v>
      </c>
      <c r="C25" s="28"/>
      <c r="D25" s="19">
        <f>Expenses!G81</f>
        <v>22003</v>
      </c>
      <c r="E25" s="19">
        <f>Expenses!H81</f>
        <v>0</v>
      </c>
      <c r="F25" s="28"/>
      <c r="G25" s="19">
        <f t="shared" si="2"/>
        <v>44004</v>
      </c>
    </row>
    <row r="26" spans="1:9" s="20" customFormat="1" x14ac:dyDescent="0.2">
      <c r="A26" s="15" t="s">
        <v>53</v>
      </c>
      <c r="B26" s="30">
        <f>Expenses!F82</f>
        <v>5250</v>
      </c>
      <c r="C26" s="28"/>
      <c r="D26" s="19">
        <f>Expenses!G82</f>
        <v>5250</v>
      </c>
      <c r="E26" s="19">
        <f>Expenses!H82</f>
        <v>0</v>
      </c>
      <c r="F26" s="28"/>
      <c r="G26" s="19">
        <f t="shared" si="2"/>
        <v>10500</v>
      </c>
    </row>
    <row r="27" spans="1:9" s="20" customFormat="1" ht="28.9" customHeight="1" x14ac:dyDescent="0.2">
      <c r="A27" s="15" t="s">
        <v>119</v>
      </c>
      <c r="B27" s="30">
        <f>Expenses!F83</f>
        <v>1500</v>
      </c>
      <c r="C27" s="28"/>
      <c r="D27" s="19">
        <f>Expenses!G83</f>
        <v>1500</v>
      </c>
      <c r="E27" s="19">
        <f>Expenses!H83</f>
        <v>0</v>
      </c>
      <c r="F27" s="28"/>
      <c r="G27" s="19">
        <f t="shared" si="2"/>
        <v>3000</v>
      </c>
    </row>
    <row r="28" spans="1:9" s="20" customFormat="1" x14ac:dyDescent="0.2">
      <c r="A28" s="15" t="s">
        <v>54</v>
      </c>
      <c r="B28" s="30">
        <f>Expenses!F84</f>
        <v>800</v>
      </c>
      <c r="C28" s="28"/>
      <c r="D28" s="19">
        <f>Expenses!G84</f>
        <v>1200</v>
      </c>
      <c r="E28" s="19">
        <f>Expenses!H84</f>
        <v>0</v>
      </c>
      <c r="F28" s="28"/>
      <c r="G28" s="19">
        <f t="shared" si="2"/>
        <v>2000</v>
      </c>
    </row>
    <row r="29" spans="1:9" s="20" customFormat="1" x14ac:dyDescent="0.2">
      <c r="A29" s="15" t="s">
        <v>55</v>
      </c>
      <c r="B29" s="30">
        <f>Expenses!F85</f>
        <v>2500</v>
      </c>
      <c r="C29" s="28"/>
      <c r="D29" s="19">
        <f>Expenses!G85</f>
        <v>2011</v>
      </c>
      <c r="E29" s="19">
        <f>Expenses!H85</f>
        <v>0</v>
      </c>
      <c r="F29" s="28"/>
      <c r="G29" s="19">
        <f t="shared" si="2"/>
        <v>4511</v>
      </c>
    </row>
    <row r="30" spans="1:9" x14ac:dyDescent="0.2">
      <c r="A30" s="31" t="s">
        <v>65</v>
      </c>
      <c r="B30" s="12">
        <f>B12+B13+B14+B15+B16+B17+B23</f>
        <v>364588</v>
      </c>
      <c r="C30" s="11"/>
      <c r="D30" s="12">
        <f>D12+D13+D14+D15+D16+D17+D23</f>
        <v>416923</v>
      </c>
      <c r="E30" s="12">
        <f>E12+E13+E14+E15+E16+E17+E23</f>
        <v>355100</v>
      </c>
      <c r="F30" s="11"/>
      <c r="G30" s="9">
        <f t="shared" si="2"/>
        <v>1136611</v>
      </c>
    </row>
    <row r="31" spans="1:9" x14ac:dyDescent="0.2">
      <c r="A31" s="31" t="s">
        <v>118</v>
      </c>
      <c r="B31" s="12">
        <f>Expenses!F93</f>
        <v>49912.097199999997</v>
      </c>
      <c r="C31" s="11"/>
      <c r="D31" s="12">
        <f>Expenses!G93</f>
        <v>57076.758699999998</v>
      </c>
      <c r="E31" s="32"/>
      <c r="F31" s="11"/>
      <c r="G31" s="9">
        <f t="shared" si="2"/>
        <v>106988.8559</v>
      </c>
    </row>
    <row r="32" spans="1:9" s="26" customFormat="1" x14ac:dyDescent="0.2">
      <c r="A32" s="33" t="s">
        <v>10</v>
      </c>
      <c r="B32" s="34">
        <f>SUM(B30:B31)</f>
        <v>414500.09720000002</v>
      </c>
      <c r="C32" s="25">
        <f>B32/G32</f>
        <v>0.33330664621219663</v>
      </c>
      <c r="D32" s="35">
        <f>SUM(D30:D31)</f>
        <v>473999.75870000001</v>
      </c>
      <c r="E32" s="35">
        <f>SUM(E30:E31)</f>
        <v>355100</v>
      </c>
      <c r="F32" s="25">
        <f>(D32+E32)/G32</f>
        <v>0.66669335378780337</v>
      </c>
      <c r="G32" s="24">
        <f>SUM(B32+D32+E32)</f>
        <v>1243599.8559000001</v>
      </c>
      <c r="H32" s="36"/>
      <c r="I32" s="37"/>
    </row>
    <row r="33" spans="1:9" ht="15" x14ac:dyDescent="0.2">
      <c r="A33" s="33" t="s">
        <v>138</v>
      </c>
      <c r="B33" s="34">
        <f>B10-B32</f>
        <v>-9.7200000018347055E-2</v>
      </c>
      <c r="C33" s="7"/>
      <c r="D33" s="35">
        <f>D10-D32</f>
        <v>0.2412999999942258</v>
      </c>
      <c r="E33" s="35">
        <f>E10-E32</f>
        <v>0</v>
      </c>
      <c r="F33" s="7"/>
      <c r="G33" s="35">
        <f>G10-G32</f>
        <v>0.14409999991767108</v>
      </c>
      <c r="H33" s="36"/>
      <c r="I33" s="38"/>
    </row>
    <row r="35" spans="1:9" ht="15" x14ac:dyDescent="0.2">
      <c r="A35" s="39" t="s">
        <v>139</v>
      </c>
    </row>
    <row r="36" spans="1:9" ht="15" x14ac:dyDescent="0.2">
      <c r="A36" s="39" t="s">
        <v>140</v>
      </c>
    </row>
    <row r="37" spans="1:9" ht="15" x14ac:dyDescent="0.2">
      <c r="A37" s="39" t="s">
        <v>141</v>
      </c>
    </row>
    <row r="38" spans="1:9" ht="15" x14ac:dyDescent="0.2">
      <c r="A38" s="39" t="s">
        <v>142</v>
      </c>
    </row>
    <row r="39" spans="1:9" ht="15" x14ac:dyDescent="0.2">
      <c r="A39" s="39" t="s">
        <v>143</v>
      </c>
    </row>
    <row r="40" spans="1:9" ht="15" x14ac:dyDescent="0.2">
      <c r="A40" s="39" t="s">
        <v>144</v>
      </c>
    </row>
    <row r="41" spans="1:9" ht="15" x14ac:dyDescent="0.2">
      <c r="A41" s="39" t="s">
        <v>145</v>
      </c>
    </row>
    <row r="42" spans="1:9" ht="15" x14ac:dyDescent="0.2">
      <c r="A42" s="39" t="s">
        <v>146</v>
      </c>
    </row>
    <row r="43" spans="1:9" ht="15" x14ac:dyDescent="0.2">
      <c r="A43" s="39" t="s">
        <v>147</v>
      </c>
    </row>
  </sheetData>
  <mergeCells count="2">
    <mergeCell ref="A11:G11"/>
    <mergeCell ref="A2:G2"/>
  </mergeCells>
  <pageMargins left="0.7" right="0.7" top="0.75" bottom="0.7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topLeftCell="A109" zoomScaleNormal="100" workbookViewId="0">
      <selection activeCell="C7" sqref="C7"/>
    </sheetView>
  </sheetViews>
  <sheetFormatPr defaultColWidth="8.85546875" defaultRowHeight="15.75" x14ac:dyDescent="0.25"/>
  <cols>
    <col min="1" max="1" width="6" style="44" customWidth="1"/>
    <col min="2" max="2" width="20.28515625" style="43" customWidth="1"/>
    <col min="3" max="3" width="16" style="43" customWidth="1"/>
    <col min="4" max="4" width="19.28515625" style="44" customWidth="1"/>
    <col min="5" max="5" width="12" style="44" customWidth="1"/>
    <col min="6" max="6" width="13.7109375" style="45" customWidth="1"/>
    <col min="7" max="7" width="12.7109375" style="45" customWidth="1"/>
    <col min="8" max="8" width="12.5703125" style="45" customWidth="1"/>
    <col min="9" max="9" width="10.5703125" style="44" customWidth="1"/>
    <col min="10" max="10" width="18.28515625" style="44" customWidth="1"/>
    <col min="11" max="16384" width="8.85546875" style="44"/>
  </cols>
  <sheetData>
    <row r="1" spans="1:9" x14ac:dyDescent="0.25">
      <c r="A1" s="42" t="s">
        <v>148</v>
      </c>
    </row>
    <row r="2" spans="1:9" x14ac:dyDescent="0.25">
      <c r="B2" s="46"/>
    </row>
    <row r="3" spans="1:9" ht="67.900000000000006" customHeight="1" x14ac:dyDescent="0.25">
      <c r="B3" s="104" t="s">
        <v>126</v>
      </c>
      <c r="C3" s="104"/>
      <c r="D3" s="104"/>
      <c r="E3" s="104"/>
      <c r="F3" s="104"/>
      <c r="G3" s="104"/>
      <c r="H3" s="104"/>
      <c r="I3" s="104"/>
    </row>
    <row r="4" spans="1:9" s="47" customFormat="1" ht="38.25" x14ac:dyDescent="0.2">
      <c r="B4" s="48" t="s">
        <v>22</v>
      </c>
      <c r="C4" s="48" t="s">
        <v>11</v>
      </c>
      <c r="D4" s="48" t="s">
        <v>111</v>
      </c>
      <c r="E4" s="48" t="s">
        <v>112</v>
      </c>
      <c r="F4" s="1" t="s">
        <v>45</v>
      </c>
      <c r="G4" s="1" t="s">
        <v>12</v>
      </c>
      <c r="H4" s="1" t="s">
        <v>44</v>
      </c>
      <c r="I4" s="1" t="s">
        <v>46</v>
      </c>
    </row>
    <row r="5" spans="1:9" s="4" customFormat="1" ht="12.75" x14ac:dyDescent="0.2">
      <c r="B5" s="49" t="s">
        <v>149</v>
      </c>
      <c r="C5" s="49" t="s">
        <v>13</v>
      </c>
      <c r="D5" s="50">
        <v>80435</v>
      </c>
      <c r="E5" s="51">
        <v>0.69</v>
      </c>
      <c r="F5" s="52">
        <v>27750</v>
      </c>
      <c r="G5" s="52">
        <v>27750</v>
      </c>
      <c r="H5" s="52">
        <v>0</v>
      </c>
      <c r="I5" s="52">
        <f>SUM(F5:H5)</f>
        <v>55500</v>
      </c>
    </row>
    <row r="6" spans="1:9" s="4" customFormat="1" ht="12.75" x14ac:dyDescent="0.2">
      <c r="B6" s="49" t="s">
        <v>150</v>
      </c>
      <c r="C6" s="49" t="s">
        <v>14</v>
      </c>
      <c r="D6" s="50">
        <v>50500</v>
      </c>
      <c r="E6" s="51">
        <v>1</v>
      </c>
      <c r="F6" s="52">
        <v>25250</v>
      </c>
      <c r="G6" s="52">
        <v>25250</v>
      </c>
      <c r="H6" s="52">
        <v>0</v>
      </c>
      <c r="I6" s="52">
        <f t="shared" ref="I6:I10" si="0">SUM(F6:H6)</f>
        <v>50500</v>
      </c>
    </row>
    <row r="7" spans="1:9" s="4" customFormat="1" ht="12.75" x14ac:dyDescent="0.2">
      <c r="B7" s="49" t="s">
        <v>57</v>
      </c>
      <c r="C7" s="49" t="s">
        <v>59</v>
      </c>
      <c r="D7" s="50">
        <v>59000</v>
      </c>
      <c r="E7" s="51">
        <v>1</v>
      </c>
      <c r="F7" s="52">
        <v>29500</v>
      </c>
      <c r="G7" s="52">
        <v>29500</v>
      </c>
      <c r="H7" s="52">
        <v>0</v>
      </c>
      <c r="I7" s="52">
        <f t="shared" si="0"/>
        <v>59000</v>
      </c>
    </row>
    <row r="8" spans="1:9" s="4" customFormat="1" ht="12.75" x14ac:dyDescent="0.2">
      <c r="B8" s="49" t="s">
        <v>58</v>
      </c>
      <c r="C8" s="49" t="s">
        <v>75</v>
      </c>
      <c r="D8" s="50">
        <v>61000</v>
      </c>
      <c r="E8" s="51">
        <v>1</v>
      </c>
      <c r="F8" s="52">
        <v>30500</v>
      </c>
      <c r="G8" s="52">
        <v>30500</v>
      </c>
      <c r="H8" s="52">
        <v>0</v>
      </c>
      <c r="I8" s="52">
        <f t="shared" si="0"/>
        <v>61000</v>
      </c>
    </row>
    <row r="9" spans="1:9" s="4" customFormat="1" ht="12.75" x14ac:dyDescent="0.2">
      <c r="B9" s="49" t="s">
        <v>63</v>
      </c>
      <c r="C9" s="49" t="s">
        <v>64</v>
      </c>
      <c r="D9" s="50">
        <v>51000</v>
      </c>
      <c r="E9" s="51">
        <v>1</v>
      </c>
      <c r="F9" s="52">
        <v>25500</v>
      </c>
      <c r="G9" s="52">
        <v>25500</v>
      </c>
      <c r="H9" s="52">
        <v>0</v>
      </c>
      <c r="I9" s="52">
        <f t="shared" si="0"/>
        <v>51000</v>
      </c>
    </row>
    <row r="10" spans="1:9" s="4" customFormat="1" ht="12.75" x14ac:dyDescent="0.2">
      <c r="B10" s="49" t="s">
        <v>151</v>
      </c>
      <c r="C10" s="49" t="s">
        <v>76</v>
      </c>
      <c r="D10" s="50">
        <v>40000</v>
      </c>
      <c r="E10" s="51">
        <v>0.5</v>
      </c>
      <c r="F10" s="52">
        <v>10000</v>
      </c>
      <c r="G10" s="52">
        <v>10000</v>
      </c>
      <c r="H10" s="52">
        <v>0</v>
      </c>
      <c r="I10" s="52">
        <f t="shared" si="0"/>
        <v>20000</v>
      </c>
    </row>
    <row r="11" spans="1:9" s="4" customFormat="1" ht="12.75" x14ac:dyDescent="0.2">
      <c r="B11" s="49" t="s">
        <v>108</v>
      </c>
      <c r="C11" s="49" t="s">
        <v>73</v>
      </c>
      <c r="D11" s="50">
        <v>69500</v>
      </c>
      <c r="E11" s="51">
        <v>1</v>
      </c>
      <c r="F11" s="52">
        <v>0</v>
      </c>
      <c r="G11" s="52">
        <v>0</v>
      </c>
      <c r="H11" s="52">
        <v>69500</v>
      </c>
      <c r="I11" s="52">
        <f t="shared" ref="I11:I14" si="1">SUM(F11:H11)</f>
        <v>69500</v>
      </c>
    </row>
    <row r="12" spans="1:9" s="4" customFormat="1" ht="12.75" x14ac:dyDescent="0.2">
      <c r="B12" s="49" t="s">
        <v>109</v>
      </c>
      <c r="C12" s="49" t="s">
        <v>107</v>
      </c>
      <c r="D12" s="50">
        <v>43300</v>
      </c>
      <c r="E12" s="51">
        <v>1</v>
      </c>
      <c r="F12" s="52">
        <v>0</v>
      </c>
      <c r="G12" s="52">
        <v>0</v>
      </c>
      <c r="H12" s="52">
        <v>43300</v>
      </c>
      <c r="I12" s="52">
        <f t="shared" si="1"/>
        <v>43300</v>
      </c>
    </row>
    <row r="13" spans="1:9" s="4" customFormat="1" ht="25.5" x14ac:dyDescent="0.2">
      <c r="B13" s="49" t="s">
        <v>123</v>
      </c>
      <c r="C13" s="49" t="s">
        <v>122</v>
      </c>
      <c r="D13" s="50">
        <v>100000</v>
      </c>
      <c r="E13" s="51">
        <v>1</v>
      </c>
      <c r="F13" s="52">
        <v>0</v>
      </c>
      <c r="G13" s="52">
        <v>0</v>
      </c>
      <c r="H13" s="52">
        <v>0</v>
      </c>
      <c r="I13" s="52">
        <f t="shared" si="1"/>
        <v>0</v>
      </c>
    </row>
    <row r="14" spans="1:9" s="26" customFormat="1" ht="12.75" x14ac:dyDescent="0.2">
      <c r="B14" s="31" t="s">
        <v>15</v>
      </c>
      <c r="C14" s="53"/>
      <c r="D14" s="54"/>
      <c r="E14" s="54"/>
      <c r="F14" s="55">
        <f>SUM(F5:F13)</f>
        <v>148500</v>
      </c>
      <c r="G14" s="55">
        <f>SUM(G5:G13)</f>
        <v>148500</v>
      </c>
      <c r="H14" s="55">
        <f>SUM(H5:H13)</f>
        <v>112800</v>
      </c>
      <c r="I14" s="55">
        <f t="shared" si="1"/>
        <v>409800</v>
      </c>
    </row>
    <row r="15" spans="1:9" ht="30" customHeight="1" x14ac:dyDescent="0.25"/>
    <row r="16" spans="1:9" x14ac:dyDescent="0.25">
      <c r="A16" s="56" t="s">
        <v>152</v>
      </c>
    </row>
    <row r="18" spans="1:10" s="47" customFormat="1" ht="38.25" x14ac:dyDescent="0.2">
      <c r="B18" s="85" t="s">
        <v>16</v>
      </c>
      <c r="C18" s="85"/>
      <c r="D18" s="57" t="s">
        <v>17</v>
      </c>
      <c r="E18" s="57" t="s">
        <v>18</v>
      </c>
      <c r="F18" s="58" t="s">
        <v>45</v>
      </c>
      <c r="G18" s="58" t="s">
        <v>12</v>
      </c>
      <c r="H18" s="1" t="s">
        <v>44</v>
      </c>
      <c r="I18" s="1" t="s">
        <v>46</v>
      </c>
    </row>
    <row r="19" spans="1:10" s="4" customFormat="1" ht="12.75" x14ac:dyDescent="0.2">
      <c r="B19" s="88" t="s">
        <v>19</v>
      </c>
      <c r="C19" s="88"/>
      <c r="D19" s="59">
        <v>0.153</v>
      </c>
      <c r="E19" s="50">
        <f>F14</f>
        <v>148500</v>
      </c>
      <c r="F19" s="60">
        <v>11360</v>
      </c>
      <c r="G19" s="60">
        <v>11360</v>
      </c>
      <c r="H19" s="52">
        <v>0</v>
      </c>
      <c r="I19" s="52">
        <f>SUM(F19:H19)</f>
        <v>22720</v>
      </c>
      <c r="J19" s="61"/>
    </row>
    <row r="20" spans="1:10" s="4" customFormat="1" ht="12.75" x14ac:dyDescent="0.2">
      <c r="B20" s="88" t="s">
        <v>20</v>
      </c>
      <c r="C20" s="88"/>
      <c r="D20" s="59">
        <v>6.2399999999999997E-2</v>
      </c>
      <c r="E20" s="50">
        <f>F14</f>
        <v>148500</v>
      </c>
      <c r="F20" s="60">
        <v>4633</v>
      </c>
      <c r="G20" s="60">
        <v>4633</v>
      </c>
      <c r="H20" s="52">
        <v>0</v>
      </c>
      <c r="I20" s="52">
        <f>SUM(F20:H20)</f>
        <v>9266</v>
      </c>
      <c r="J20" s="61"/>
    </row>
    <row r="21" spans="1:10" s="4" customFormat="1" ht="12.75" x14ac:dyDescent="0.2">
      <c r="B21" s="88" t="s">
        <v>21</v>
      </c>
      <c r="C21" s="88"/>
      <c r="D21" s="62">
        <v>0.19713</v>
      </c>
      <c r="E21" s="50">
        <f>F14</f>
        <v>148500</v>
      </c>
      <c r="F21" s="60">
        <v>14637</v>
      </c>
      <c r="G21" s="60">
        <v>14637</v>
      </c>
      <c r="H21" s="52">
        <v>0</v>
      </c>
      <c r="I21" s="52">
        <f>SUM(F21:H21)</f>
        <v>29274</v>
      </c>
      <c r="J21" s="61"/>
    </row>
    <row r="22" spans="1:10" s="4" customFormat="1" ht="12.75" x14ac:dyDescent="0.2">
      <c r="B22" s="89" t="s">
        <v>153</v>
      </c>
      <c r="C22" s="90"/>
      <c r="D22" s="59"/>
      <c r="E22" s="50"/>
      <c r="F22" s="60">
        <v>0</v>
      </c>
      <c r="G22" s="60">
        <v>0</v>
      </c>
      <c r="H22" s="52">
        <v>28200</v>
      </c>
      <c r="I22" s="52">
        <f>SUM(F22:H22)</f>
        <v>28200</v>
      </c>
      <c r="J22" s="61"/>
    </row>
    <row r="23" spans="1:10" s="26" customFormat="1" ht="12.75" x14ac:dyDescent="0.2">
      <c r="B23" s="108" t="s">
        <v>15</v>
      </c>
      <c r="C23" s="108"/>
      <c r="D23" s="54"/>
      <c r="E23" s="54"/>
      <c r="F23" s="55">
        <f>SUM(F19:F22)</f>
        <v>30630</v>
      </c>
      <c r="G23" s="55">
        <f>SUM(G19:G22)</f>
        <v>30630</v>
      </c>
      <c r="H23" s="55">
        <f>SUM(H19:H22)</f>
        <v>28200</v>
      </c>
      <c r="I23" s="55">
        <f>SUM(F23:H23)</f>
        <v>89460</v>
      </c>
    </row>
    <row r="24" spans="1:10" x14ac:dyDescent="0.25">
      <c r="B24" s="107" t="s">
        <v>154</v>
      </c>
      <c r="C24" s="107"/>
      <c r="D24" s="107"/>
      <c r="E24" s="107"/>
      <c r="F24" s="107"/>
      <c r="G24" s="107"/>
      <c r="H24" s="107"/>
      <c r="I24" s="107"/>
    </row>
    <row r="25" spans="1:10" x14ac:dyDescent="0.25">
      <c r="B25" s="43" t="s">
        <v>120</v>
      </c>
      <c r="C25" s="63"/>
      <c r="D25" s="64"/>
    </row>
    <row r="26" spans="1:10" ht="30" customHeight="1" x14ac:dyDescent="0.25">
      <c r="B26" s="63"/>
      <c r="C26" s="63"/>
      <c r="D26" s="64"/>
    </row>
    <row r="27" spans="1:10" x14ac:dyDescent="0.25">
      <c r="A27" s="42" t="s">
        <v>155</v>
      </c>
    </row>
    <row r="28" spans="1:10" x14ac:dyDescent="0.25">
      <c r="B28" s="42"/>
    </row>
    <row r="29" spans="1:10" ht="31.15" customHeight="1" x14ac:dyDescent="0.25">
      <c r="B29" s="105" t="s">
        <v>170</v>
      </c>
      <c r="C29" s="105"/>
      <c r="D29" s="105"/>
      <c r="E29" s="105"/>
      <c r="F29" s="105"/>
      <c r="G29" s="105"/>
      <c r="H29" s="105"/>
      <c r="I29" s="105"/>
    </row>
    <row r="30" spans="1:10" s="47" customFormat="1" ht="38.25" x14ac:dyDescent="0.2">
      <c r="B30" s="57" t="s">
        <v>23</v>
      </c>
      <c r="C30" s="57" t="s">
        <v>24</v>
      </c>
      <c r="D30" s="57" t="s">
        <v>25</v>
      </c>
      <c r="E30" s="85" t="s">
        <v>26</v>
      </c>
      <c r="F30" s="85"/>
      <c r="G30" s="58" t="s">
        <v>45</v>
      </c>
      <c r="H30" s="58" t="s">
        <v>12</v>
      </c>
      <c r="I30" s="1" t="s">
        <v>44</v>
      </c>
      <c r="J30" s="1" t="s">
        <v>46</v>
      </c>
    </row>
    <row r="31" spans="1:10" s="4" customFormat="1" ht="12.75" x14ac:dyDescent="0.2">
      <c r="B31" s="5" t="s">
        <v>27</v>
      </c>
      <c r="C31" s="5" t="s">
        <v>28</v>
      </c>
      <c r="D31" s="5" t="s">
        <v>29</v>
      </c>
      <c r="E31" s="111" t="s">
        <v>77</v>
      </c>
      <c r="F31" s="111"/>
      <c r="G31" s="52">
        <v>800</v>
      </c>
      <c r="H31" s="52">
        <v>800</v>
      </c>
      <c r="I31" s="52">
        <v>0</v>
      </c>
      <c r="J31" s="52">
        <f>SUM(G31:I31)</f>
        <v>1600</v>
      </c>
    </row>
    <row r="32" spans="1:10" s="4" customFormat="1" ht="12.75" x14ac:dyDescent="0.2">
      <c r="B32" s="5"/>
      <c r="C32" s="5"/>
      <c r="D32" s="5" t="s">
        <v>30</v>
      </c>
      <c r="E32" s="111" t="s">
        <v>78</v>
      </c>
      <c r="F32" s="111"/>
      <c r="G32" s="52">
        <v>2196</v>
      </c>
      <c r="H32" s="52">
        <v>2196</v>
      </c>
      <c r="I32" s="52">
        <v>0</v>
      </c>
      <c r="J32" s="52">
        <f t="shared" ref="J32:J38" si="2">SUM(G32:I32)</f>
        <v>4392</v>
      </c>
    </row>
    <row r="33" spans="1:10" s="4" customFormat="1" ht="25.5" x14ac:dyDescent="0.2">
      <c r="B33" s="5"/>
      <c r="C33" s="5"/>
      <c r="D33" s="5" t="s">
        <v>31</v>
      </c>
      <c r="E33" s="111" t="s">
        <v>79</v>
      </c>
      <c r="F33" s="111"/>
      <c r="G33" s="52">
        <v>852</v>
      </c>
      <c r="H33" s="52">
        <v>852</v>
      </c>
      <c r="I33" s="52">
        <v>0</v>
      </c>
      <c r="J33" s="52">
        <f t="shared" si="2"/>
        <v>1704</v>
      </c>
    </row>
    <row r="34" spans="1:10" s="4" customFormat="1" ht="12.75" x14ac:dyDescent="0.2">
      <c r="B34" s="5" t="s">
        <v>32</v>
      </c>
      <c r="C34" s="5"/>
      <c r="D34" s="5" t="s">
        <v>33</v>
      </c>
      <c r="E34" s="111" t="s">
        <v>80</v>
      </c>
      <c r="F34" s="111"/>
      <c r="G34" s="52">
        <v>736</v>
      </c>
      <c r="H34" s="52">
        <v>736</v>
      </c>
      <c r="I34" s="52">
        <v>0</v>
      </c>
      <c r="J34" s="52">
        <f t="shared" si="2"/>
        <v>1472</v>
      </c>
    </row>
    <row r="35" spans="1:10" s="4" customFormat="1" ht="12.75" x14ac:dyDescent="0.2">
      <c r="B35" s="5" t="s">
        <v>34</v>
      </c>
      <c r="C35" s="5" t="s">
        <v>124</v>
      </c>
      <c r="D35" s="5" t="s">
        <v>104</v>
      </c>
      <c r="E35" s="111" t="s">
        <v>60</v>
      </c>
      <c r="F35" s="111"/>
      <c r="G35" s="52">
        <v>400</v>
      </c>
      <c r="H35" s="52">
        <v>400</v>
      </c>
      <c r="I35" s="52">
        <v>0</v>
      </c>
      <c r="J35" s="52">
        <f t="shared" si="2"/>
        <v>800</v>
      </c>
    </row>
    <row r="36" spans="1:10" s="4" customFormat="1" ht="12.75" x14ac:dyDescent="0.2">
      <c r="B36" s="5"/>
      <c r="C36" s="5"/>
      <c r="D36" s="5" t="s">
        <v>105</v>
      </c>
      <c r="E36" s="111" t="s">
        <v>61</v>
      </c>
      <c r="F36" s="111"/>
      <c r="G36" s="52">
        <v>1098</v>
      </c>
      <c r="H36" s="52">
        <v>1098</v>
      </c>
      <c r="I36" s="52">
        <v>0</v>
      </c>
      <c r="J36" s="52">
        <f t="shared" si="2"/>
        <v>2196</v>
      </c>
    </row>
    <row r="37" spans="1:10" s="4" customFormat="1" ht="25.5" x14ac:dyDescent="0.2">
      <c r="B37" s="5"/>
      <c r="C37" s="5"/>
      <c r="D37" s="5" t="s">
        <v>106</v>
      </c>
      <c r="E37" s="111" t="s">
        <v>62</v>
      </c>
      <c r="F37" s="111"/>
      <c r="G37" s="52">
        <v>426</v>
      </c>
      <c r="H37" s="52">
        <v>426</v>
      </c>
      <c r="I37" s="52">
        <v>0</v>
      </c>
      <c r="J37" s="52">
        <f t="shared" si="2"/>
        <v>852</v>
      </c>
    </row>
    <row r="38" spans="1:10" s="26" customFormat="1" ht="12.75" x14ac:dyDescent="0.2">
      <c r="B38" s="65" t="s">
        <v>15</v>
      </c>
      <c r="C38" s="66"/>
      <c r="D38" s="54"/>
      <c r="E38" s="54"/>
      <c r="F38" s="54"/>
      <c r="G38" s="55">
        <f>SUM(G31:G37)</f>
        <v>6508</v>
      </c>
      <c r="H38" s="55">
        <f>SUM(H31:H37)</f>
        <v>6508</v>
      </c>
      <c r="I38" s="55">
        <f>SUM(I31:I37)</f>
        <v>0</v>
      </c>
      <c r="J38" s="55">
        <f t="shared" si="2"/>
        <v>13016</v>
      </c>
    </row>
    <row r="39" spans="1:10" x14ac:dyDescent="0.25">
      <c r="B39" s="102" t="s">
        <v>156</v>
      </c>
      <c r="C39" s="102"/>
      <c r="D39" s="102"/>
      <c r="E39" s="102"/>
      <c r="F39" s="102"/>
      <c r="G39" s="102"/>
      <c r="H39" s="102"/>
      <c r="I39" s="102"/>
    </row>
    <row r="40" spans="1:10" ht="21.6" customHeight="1" x14ac:dyDescent="0.25">
      <c r="B40" s="116" t="s">
        <v>87</v>
      </c>
      <c r="C40" s="117"/>
      <c r="D40" s="117"/>
      <c r="E40" s="117"/>
      <c r="F40" s="117"/>
      <c r="G40" s="117"/>
      <c r="H40" s="117"/>
      <c r="I40" s="117"/>
      <c r="J40" s="117"/>
    </row>
    <row r="41" spans="1:10" ht="77.45" customHeight="1" x14ac:dyDescent="0.25">
      <c r="B41" s="118" t="s">
        <v>157</v>
      </c>
      <c r="C41" s="117"/>
      <c r="D41" s="117"/>
      <c r="E41" s="117"/>
      <c r="F41" s="117"/>
      <c r="G41" s="117"/>
      <c r="H41" s="117"/>
      <c r="I41" s="117"/>
      <c r="J41" s="117"/>
    </row>
    <row r="42" spans="1:10" ht="30" customHeight="1" x14ac:dyDescent="0.25"/>
    <row r="43" spans="1:10" x14ac:dyDescent="0.25">
      <c r="A43" s="42" t="s">
        <v>158</v>
      </c>
    </row>
    <row r="44" spans="1:10" x14ac:dyDescent="0.25">
      <c r="B44" s="46"/>
    </row>
    <row r="45" spans="1:10" ht="129" customHeight="1" x14ac:dyDescent="0.25">
      <c r="B45" s="106" t="s">
        <v>127</v>
      </c>
      <c r="C45" s="106"/>
      <c r="D45" s="106"/>
      <c r="E45" s="106"/>
      <c r="F45" s="106"/>
      <c r="G45" s="106"/>
      <c r="H45" s="106"/>
      <c r="I45" s="106"/>
    </row>
    <row r="46" spans="1:10" s="47" customFormat="1" ht="63.75" x14ac:dyDescent="0.2">
      <c r="B46" s="85" t="s">
        <v>35</v>
      </c>
      <c r="C46" s="85"/>
      <c r="D46" s="85"/>
      <c r="E46" s="57" t="s">
        <v>26</v>
      </c>
      <c r="F46" s="58" t="s">
        <v>45</v>
      </c>
      <c r="G46" s="58" t="s">
        <v>12</v>
      </c>
      <c r="H46" s="1" t="s">
        <v>44</v>
      </c>
      <c r="I46" s="1" t="s">
        <v>46</v>
      </c>
      <c r="J46" s="57" t="s">
        <v>159</v>
      </c>
    </row>
    <row r="47" spans="1:10" s="4" customFormat="1" ht="12.75" x14ac:dyDescent="0.2">
      <c r="B47" s="88" t="s">
        <v>74</v>
      </c>
      <c r="C47" s="88"/>
      <c r="D47" s="88"/>
      <c r="E47" s="5" t="s">
        <v>82</v>
      </c>
      <c r="F47" s="52">
        <v>0</v>
      </c>
      <c r="G47" s="52">
        <v>0</v>
      </c>
      <c r="H47" s="52">
        <v>5000</v>
      </c>
      <c r="I47" s="52">
        <f>SUM(F47:H47)</f>
        <v>5000</v>
      </c>
      <c r="J47" s="67" t="s">
        <v>36</v>
      </c>
    </row>
    <row r="48" spans="1:10" s="4" customFormat="1" ht="12.75" x14ac:dyDescent="0.2">
      <c r="B48" s="109" t="s">
        <v>81</v>
      </c>
      <c r="C48" s="109"/>
      <c r="D48" s="109"/>
      <c r="E48" s="68" t="s">
        <v>114</v>
      </c>
      <c r="F48" s="52">
        <v>8199</v>
      </c>
      <c r="G48" s="52">
        <v>10000</v>
      </c>
      <c r="H48" s="52">
        <v>0</v>
      </c>
      <c r="I48" s="52">
        <f t="shared" ref="I48:I49" si="3">SUM(F48:H48)</f>
        <v>18199</v>
      </c>
      <c r="J48" s="67" t="s">
        <v>56</v>
      </c>
    </row>
    <row r="49" spans="1:10" s="26" customFormat="1" ht="12.75" x14ac:dyDescent="0.2">
      <c r="B49" s="65" t="s">
        <v>15</v>
      </c>
      <c r="C49" s="66"/>
      <c r="D49" s="66"/>
      <c r="E49" s="66"/>
      <c r="F49" s="55">
        <f>SUM(F47:F48)</f>
        <v>8199</v>
      </c>
      <c r="G49" s="55">
        <f>SUM(G47:G48)</f>
        <v>10000</v>
      </c>
      <c r="H49" s="55">
        <f>SUM(H47:H48)</f>
        <v>5000</v>
      </c>
      <c r="I49" s="55">
        <f t="shared" si="3"/>
        <v>23199</v>
      </c>
      <c r="J49" s="69"/>
    </row>
    <row r="50" spans="1:10" ht="130.15" customHeight="1" x14ac:dyDescent="0.25">
      <c r="B50" s="102" t="s">
        <v>160</v>
      </c>
      <c r="C50" s="102"/>
      <c r="D50" s="102"/>
      <c r="E50" s="102"/>
      <c r="F50" s="102"/>
      <c r="G50" s="102"/>
      <c r="H50" s="102"/>
      <c r="I50" s="102"/>
    </row>
    <row r="51" spans="1:10" ht="30" customHeight="1" x14ac:dyDescent="0.25"/>
    <row r="52" spans="1:10" x14ac:dyDescent="0.25">
      <c r="A52" s="42" t="s">
        <v>161</v>
      </c>
    </row>
    <row r="53" spans="1:10" x14ac:dyDescent="0.25">
      <c r="B53" s="42"/>
    </row>
    <row r="54" spans="1:10" ht="70.900000000000006" customHeight="1" x14ac:dyDescent="0.25">
      <c r="B54" s="105" t="s">
        <v>171</v>
      </c>
      <c r="C54" s="105"/>
      <c r="D54" s="105"/>
      <c r="E54" s="105"/>
      <c r="F54" s="105"/>
      <c r="G54" s="105"/>
      <c r="H54" s="105"/>
      <c r="I54" s="105"/>
    </row>
    <row r="55" spans="1:10" s="47" customFormat="1" ht="63.75" x14ac:dyDescent="0.2">
      <c r="B55" s="112" t="s">
        <v>35</v>
      </c>
      <c r="C55" s="113"/>
      <c r="D55" s="112" t="s">
        <v>26</v>
      </c>
      <c r="E55" s="113"/>
      <c r="F55" s="58" t="s">
        <v>45</v>
      </c>
      <c r="G55" s="58" t="s">
        <v>12</v>
      </c>
      <c r="H55" s="1" t="s">
        <v>44</v>
      </c>
      <c r="I55" s="1" t="s">
        <v>46</v>
      </c>
      <c r="J55" s="57" t="s">
        <v>159</v>
      </c>
    </row>
    <row r="56" spans="1:10" s="4" customFormat="1" ht="12.75" x14ac:dyDescent="0.2">
      <c r="B56" s="89" t="s">
        <v>83</v>
      </c>
      <c r="C56" s="90"/>
      <c r="D56" s="114" t="s">
        <v>128</v>
      </c>
      <c r="E56" s="115"/>
      <c r="F56" s="52">
        <v>0</v>
      </c>
      <c r="G56" s="52">
        <v>2400</v>
      </c>
      <c r="H56" s="52">
        <v>0</v>
      </c>
      <c r="I56" s="52">
        <f>F56+G56+H56</f>
        <v>2400</v>
      </c>
      <c r="J56" s="67" t="s">
        <v>37</v>
      </c>
    </row>
    <row r="57" spans="1:10" s="4" customFormat="1" ht="12.75" x14ac:dyDescent="0.2">
      <c r="B57" s="114" t="s">
        <v>84</v>
      </c>
      <c r="C57" s="115"/>
      <c r="D57" s="89" t="s">
        <v>86</v>
      </c>
      <c r="E57" s="90"/>
      <c r="F57" s="52">
        <v>4000</v>
      </c>
      <c r="G57" s="52">
        <v>4000</v>
      </c>
      <c r="H57" s="52">
        <v>0</v>
      </c>
      <c r="I57" s="52">
        <f>F57+G57+H57</f>
        <v>8000</v>
      </c>
      <c r="J57" s="67" t="s">
        <v>36</v>
      </c>
    </row>
    <row r="58" spans="1:10" s="4" customFormat="1" ht="12.75" x14ac:dyDescent="0.2">
      <c r="B58" s="89" t="s">
        <v>90</v>
      </c>
      <c r="C58" s="90"/>
      <c r="D58" s="89" t="s">
        <v>86</v>
      </c>
      <c r="E58" s="90"/>
      <c r="F58" s="52">
        <v>2000</v>
      </c>
      <c r="G58" s="52">
        <v>2000</v>
      </c>
      <c r="H58" s="52">
        <v>4000</v>
      </c>
      <c r="I58" s="52">
        <f>F58+G58+H58</f>
        <v>8000</v>
      </c>
      <c r="J58" s="67" t="s">
        <v>36</v>
      </c>
    </row>
    <row r="59" spans="1:10" s="4" customFormat="1" ht="12.75" x14ac:dyDescent="0.2">
      <c r="B59" s="89" t="s">
        <v>85</v>
      </c>
      <c r="C59" s="90"/>
      <c r="D59" s="114" t="s">
        <v>128</v>
      </c>
      <c r="E59" s="115"/>
      <c r="F59" s="52">
        <v>0</v>
      </c>
      <c r="G59" s="52">
        <v>2400</v>
      </c>
      <c r="H59" s="52">
        <v>0</v>
      </c>
      <c r="I59" s="52">
        <f t="shared" ref="I59:I61" si="4">SUM(F59:H59)</f>
        <v>2400</v>
      </c>
      <c r="J59" s="67" t="s">
        <v>37</v>
      </c>
    </row>
    <row r="60" spans="1:10" s="4" customFormat="1" ht="12.75" x14ac:dyDescent="0.2">
      <c r="B60" s="70" t="s">
        <v>89</v>
      </c>
      <c r="C60" s="71"/>
      <c r="D60" s="70" t="s">
        <v>88</v>
      </c>
      <c r="E60" s="71"/>
      <c r="F60" s="52">
        <v>0</v>
      </c>
      <c r="G60" s="52">
        <v>4200</v>
      </c>
      <c r="H60" s="52">
        <v>0</v>
      </c>
      <c r="I60" s="52">
        <f t="shared" si="4"/>
        <v>4200</v>
      </c>
      <c r="J60" s="67"/>
    </row>
    <row r="61" spans="1:10" s="26" customFormat="1" ht="12.75" x14ac:dyDescent="0.2">
      <c r="B61" s="65" t="s">
        <v>15</v>
      </c>
      <c r="C61" s="66"/>
      <c r="D61" s="66"/>
      <c r="E61" s="72"/>
      <c r="F61" s="55">
        <f>SUM(F56:F60)</f>
        <v>6000</v>
      </c>
      <c r="G61" s="55">
        <f>SUM(G56:G60)</f>
        <v>15000</v>
      </c>
      <c r="H61" s="55">
        <f>SUM(H56:H60)</f>
        <v>4000</v>
      </c>
      <c r="I61" s="55">
        <f t="shared" si="4"/>
        <v>25000</v>
      </c>
      <c r="J61" s="69"/>
    </row>
    <row r="62" spans="1:10" ht="93.6" customHeight="1" x14ac:dyDescent="0.25">
      <c r="B62" s="102" t="s">
        <v>162</v>
      </c>
      <c r="C62" s="102"/>
      <c r="D62" s="102"/>
      <c r="E62" s="102"/>
      <c r="F62" s="102"/>
      <c r="G62" s="102"/>
      <c r="H62" s="102"/>
      <c r="I62" s="102"/>
      <c r="J62" s="102"/>
    </row>
    <row r="63" spans="1:10" ht="30" customHeight="1" x14ac:dyDescent="0.25">
      <c r="B63" s="63"/>
    </row>
    <row r="64" spans="1:10" x14ac:dyDescent="0.25">
      <c r="A64" s="42" t="s">
        <v>163</v>
      </c>
    </row>
    <row r="65" spans="1:10" ht="63.6" customHeight="1" x14ac:dyDescent="0.25">
      <c r="B65" s="105" t="s">
        <v>164</v>
      </c>
      <c r="C65" s="105"/>
      <c r="D65" s="105"/>
      <c r="E65" s="105"/>
      <c r="F65" s="105"/>
      <c r="G65" s="105"/>
      <c r="H65" s="105"/>
      <c r="I65" s="105"/>
    </row>
    <row r="66" spans="1:10" s="3" customFormat="1" ht="38.25" x14ac:dyDescent="0.2">
      <c r="B66" s="85" t="s">
        <v>38</v>
      </c>
      <c r="C66" s="85"/>
      <c r="D66" s="57" t="s">
        <v>39</v>
      </c>
      <c r="E66" s="85" t="s">
        <v>26</v>
      </c>
      <c r="F66" s="85"/>
      <c r="G66" s="58" t="s">
        <v>45</v>
      </c>
      <c r="H66" s="58" t="s">
        <v>12</v>
      </c>
      <c r="I66" s="1" t="s">
        <v>44</v>
      </c>
      <c r="J66" s="1" t="s">
        <v>46</v>
      </c>
    </row>
    <row r="67" spans="1:10" s="4" customFormat="1" ht="12.75" x14ac:dyDescent="0.2">
      <c r="B67" s="88" t="s">
        <v>70</v>
      </c>
      <c r="C67" s="88"/>
      <c r="D67" s="5" t="s">
        <v>40</v>
      </c>
      <c r="E67" s="88" t="s">
        <v>115</v>
      </c>
      <c r="F67" s="88"/>
      <c r="G67" s="52">
        <v>15000</v>
      </c>
      <c r="H67" s="52">
        <v>5000</v>
      </c>
      <c r="I67" s="52">
        <v>0</v>
      </c>
      <c r="J67" s="52">
        <f>SUM(G67:I67)</f>
        <v>20000</v>
      </c>
    </row>
    <row r="68" spans="1:10" s="4" customFormat="1" ht="14.45" customHeight="1" x14ac:dyDescent="0.2">
      <c r="B68" s="88" t="s">
        <v>71</v>
      </c>
      <c r="C68" s="88"/>
      <c r="D68" s="5" t="s">
        <v>102</v>
      </c>
      <c r="E68" s="88" t="s">
        <v>96</v>
      </c>
      <c r="F68" s="88"/>
      <c r="G68" s="52">
        <v>8500</v>
      </c>
      <c r="H68" s="52">
        <v>0</v>
      </c>
      <c r="I68" s="52">
        <v>0</v>
      </c>
      <c r="J68" s="52">
        <f t="shared" ref="J68:J72" si="5">SUM(G68:I68)</f>
        <v>8500</v>
      </c>
    </row>
    <row r="69" spans="1:10" s="4" customFormat="1" ht="14.45" customHeight="1" x14ac:dyDescent="0.2">
      <c r="B69" s="89" t="s">
        <v>113</v>
      </c>
      <c r="C69" s="110"/>
      <c r="D69" s="5" t="s">
        <v>101</v>
      </c>
      <c r="E69" s="89" t="s">
        <v>103</v>
      </c>
      <c r="F69" s="110"/>
      <c r="G69" s="52">
        <v>0</v>
      </c>
      <c r="H69" s="52">
        <v>0</v>
      </c>
      <c r="I69" s="52">
        <v>5100</v>
      </c>
      <c r="J69" s="52">
        <v>5100</v>
      </c>
    </row>
    <row r="70" spans="1:10" s="4" customFormat="1" ht="12.75" x14ac:dyDescent="0.2">
      <c r="B70" s="88" t="s">
        <v>98</v>
      </c>
      <c r="C70" s="88"/>
      <c r="D70" s="5" t="s">
        <v>41</v>
      </c>
      <c r="E70" s="88" t="s">
        <v>116</v>
      </c>
      <c r="F70" s="88"/>
      <c r="G70" s="52">
        <v>31200</v>
      </c>
      <c r="H70" s="52">
        <v>21321</v>
      </c>
      <c r="I70" s="52">
        <v>0</v>
      </c>
      <c r="J70" s="52">
        <f t="shared" si="5"/>
        <v>52521</v>
      </c>
    </row>
    <row r="71" spans="1:10" s="4" customFormat="1" ht="12.75" x14ac:dyDescent="0.2">
      <c r="B71" s="88" t="s">
        <v>99</v>
      </c>
      <c r="C71" s="88"/>
      <c r="D71" s="5" t="s">
        <v>42</v>
      </c>
      <c r="E71" s="88" t="s">
        <v>110</v>
      </c>
      <c r="F71" s="88"/>
      <c r="G71" s="52">
        <v>50000</v>
      </c>
      <c r="H71" s="52">
        <v>0</v>
      </c>
      <c r="I71" s="52">
        <v>0</v>
      </c>
      <c r="J71" s="52">
        <f t="shared" si="5"/>
        <v>50000</v>
      </c>
    </row>
    <row r="72" spans="1:10" s="26" customFormat="1" ht="12.75" x14ac:dyDescent="0.2">
      <c r="B72" s="65" t="s">
        <v>15</v>
      </c>
      <c r="C72" s="66"/>
      <c r="D72" s="66"/>
      <c r="E72" s="66"/>
      <c r="F72" s="66"/>
      <c r="G72" s="55">
        <f>SUM(G67:G71)</f>
        <v>104700</v>
      </c>
      <c r="H72" s="55">
        <f t="shared" ref="H72:I72" si="6">SUM(H67:H71)</f>
        <v>26321</v>
      </c>
      <c r="I72" s="55">
        <f t="shared" si="6"/>
        <v>5100</v>
      </c>
      <c r="J72" s="55">
        <f t="shared" si="5"/>
        <v>136121</v>
      </c>
    </row>
    <row r="73" spans="1:10" ht="115.15" customHeight="1" x14ac:dyDescent="0.25">
      <c r="B73" s="102" t="s">
        <v>165</v>
      </c>
      <c r="C73" s="102"/>
      <c r="D73" s="102"/>
      <c r="E73" s="102"/>
      <c r="F73" s="102"/>
      <c r="G73" s="102"/>
      <c r="H73" s="102"/>
      <c r="I73" s="102"/>
      <c r="J73" s="102"/>
    </row>
    <row r="74" spans="1:10" ht="20.45" customHeight="1" x14ac:dyDescent="0.25"/>
    <row r="75" spans="1:10" x14ac:dyDescent="0.25">
      <c r="A75" s="42" t="s">
        <v>43</v>
      </c>
    </row>
    <row r="76" spans="1:10" ht="30" customHeight="1" x14ac:dyDescent="0.25"/>
    <row r="77" spans="1:10" x14ac:dyDescent="0.25">
      <c r="A77" s="42" t="s">
        <v>166</v>
      </c>
    </row>
    <row r="78" spans="1:10" ht="73.900000000000006" customHeight="1" x14ac:dyDescent="0.25">
      <c r="B78" s="103" t="s">
        <v>125</v>
      </c>
      <c r="C78" s="103"/>
      <c r="D78" s="103"/>
      <c r="E78" s="103"/>
      <c r="F78" s="103"/>
      <c r="G78" s="103"/>
      <c r="H78" s="103"/>
      <c r="I78" s="103"/>
      <c r="J78" s="103"/>
    </row>
    <row r="79" spans="1:10" s="3" customFormat="1" ht="38.25" x14ac:dyDescent="0.2">
      <c r="B79" s="85" t="s">
        <v>25</v>
      </c>
      <c r="C79" s="85"/>
      <c r="D79" s="85" t="s">
        <v>26</v>
      </c>
      <c r="E79" s="85"/>
      <c r="F79" s="58" t="s">
        <v>45</v>
      </c>
      <c r="G79" s="58" t="s">
        <v>12</v>
      </c>
      <c r="H79" s="1" t="s">
        <v>68</v>
      </c>
      <c r="I79" s="1" t="s">
        <v>46</v>
      </c>
    </row>
    <row r="80" spans="1:10" s="4" customFormat="1" ht="12.75" x14ac:dyDescent="0.2">
      <c r="B80" s="89" t="s">
        <v>69</v>
      </c>
      <c r="C80" s="90"/>
      <c r="D80" s="91" t="s">
        <v>72</v>
      </c>
      <c r="E80" s="88"/>
      <c r="F80" s="52">
        <v>28000</v>
      </c>
      <c r="G80" s="52">
        <v>148000</v>
      </c>
      <c r="H80" s="52">
        <v>200000</v>
      </c>
      <c r="I80" s="52">
        <f>SUM(F80:H80)</f>
        <v>376000</v>
      </c>
    </row>
    <row r="81" spans="2:9" s="4" customFormat="1" ht="12.75" x14ac:dyDescent="0.2">
      <c r="B81" s="88" t="s">
        <v>167</v>
      </c>
      <c r="C81" s="88"/>
      <c r="D81" s="88" t="s">
        <v>95</v>
      </c>
      <c r="E81" s="88"/>
      <c r="F81" s="52">
        <v>22001</v>
      </c>
      <c r="G81" s="52">
        <v>22003</v>
      </c>
      <c r="H81" s="52">
        <v>0</v>
      </c>
      <c r="I81" s="52">
        <f>SUM(F81:H81)</f>
        <v>44004</v>
      </c>
    </row>
    <row r="82" spans="2:9" s="4" customFormat="1" ht="12.75" x14ac:dyDescent="0.2">
      <c r="B82" s="88" t="s">
        <v>53</v>
      </c>
      <c r="C82" s="88"/>
      <c r="D82" s="88" t="s">
        <v>94</v>
      </c>
      <c r="E82" s="88"/>
      <c r="F82" s="52">
        <v>5250</v>
      </c>
      <c r="G82" s="52">
        <v>5250</v>
      </c>
      <c r="H82" s="52">
        <v>0</v>
      </c>
      <c r="I82" s="52">
        <f t="shared" ref="I82:I85" si="7">SUM(F82:H82)</f>
        <v>10500</v>
      </c>
    </row>
    <row r="83" spans="2:9" s="4" customFormat="1" ht="12.75" x14ac:dyDescent="0.2">
      <c r="B83" s="88" t="s">
        <v>92</v>
      </c>
      <c r="C83" s="88"/>
      <c r="D83" s="88" t="s">
        <v>93</v>
      </c>
      <c r="E83" s="88"/>
      <c r="F83" s="52">
        <v>1500</v>
      </c>
      <c r="G83" s="52">
        <v>1500</v>
      </c>
      <c r="H83" s="52">
        <v>0</v>
      </c>
      <c r="I83" s="52">
        <f t="shared" si="7"/>
        <v>3000</v>
      </c>
    </row>
    <row r="84" spans="2:9" s="4" customFormat="1" ht="12.75" x14ac:dyDescent="0.2">
      <c r="B84" s="97" t="s">
        <v>91</v>
      </c>
      <c r="C84" s="97"/>
      <c r="D84" s="88" t="s">
        <v>117</v>
      </c>
      <c r="E84" s="88"/>
      <c r="F84" s="52">
        <v>800</v>
      </c>
      <c r="G84" s="52">
        <v>1200</v>
      </c>
      <c r="H84" s="52">
        <v>0</v>
      </c>
      <c r="I84" s="52">
        <f t="shared" si="7"/>
        <v>2000</v>
      </c>
    </row>
    <row r="85" spans="2:9" s="4" customFormat="1" ht="12.75" x14ac:dyDescent="0.2">
      <c r="B85" s="88" t="s">
        <v>55</v>
      </c>
      <c r="C85" s="88"/>
      <c r="D85" s="88" t="s">
        <v>97</v>
      </c>
      <c r="E85" s="88"/>
      <c r="F85" s="52">
        <v>2500</v>
      </c>
      <c r="G85" s="52">
        <v>2011</v>
      </c>
      <c r="H85" s="52">
        <v>0</v>
      </c>
      <c r="I85" s="52">
        <f t="shared" si="7"/>
        <v>4511</v>
      </c>
    </row>
    <row r="86" spans="2:9" s="26" customFormat="1" ht="12.75" x14ac:dyDescent="0.2">
      <c r="B86" s="98" t="s">
        <v>15</v>
      </c>
      <c r="C86" s="99"/>
      <c r="D86" s="53"/>
      <c r="E86" s="53"/>
      <c r="F86" s="55">
        <f>SUM(F80:F85)</f>
        <v>60051</v>
      </c>
      <c r="G86" s="55">
        <f>SUM(G80:G85)</f>
        <v>179964</v>
      </c>
      <c r="H86" s="55">
        <f>SUM(H80:H85)</f>
        <v>200000</v>
      </c>
      <c r="I86" s="55">
        <f>SUM(F86:H86)</f>
        <v>440015</v>
      </c>
    </row>
    <row r="87" spans="2:9" ht="184.9" customHeight="1" x14ac:dyDescent="0.25">
      <c r="B87" s="102" t="s">
        <v>168</v>
      </c>
      <c r="C87" s="102"/>
      <c r="D87" s="102"/>
      <c r="E87" s="102"/>
      <c r="F87" s="102"/>
      <c r="G87" s="102"/>
      <c r="H87" s="102"/>
      <c r="I87" s="102"/>
    </row>
    <row r="88" spans="2:9" x14ac:dyDescent="0.25">
      <c r="B88" s="73"/>
      <c r="C88" s="73"/>
      <c r="D88" s="73"/>
      <c r="E88" s="73"/>
      <c r="F88" s="73"/>
      <c r="G88" s="73"/>
      <c r="H88" s="73"/>
      <c r="I88" s="73"/>
    </row>
    <row r="89" spans="2:9" ht="39" x14ac:dyDescent="0.25">
      <c r="B89" s="85" t="s">
        <v>25</v>
      </c>
      <c r="C89" s="85"/>
      <c r="D89" s="85"/>
      <c r="E89" s="85"/>
      <c r="F89" s="58" t="s">
        <v>45</v>
      </c>
      <c r="G89" s="58" t="s">
        <v>12</v>
      </c>
      <c r="H89" s="1" t="s">
        <v>68</v>
      </c>
      <c r="I89" s="1" t="s">
        <v>46</v>
      </c>
    </row>
    <row r="90" spans="2:9" ht="15.6" customHeight="1" x14ac:dyDescent="0.25">
      <c r="B90" s="74" t="s">
        <v>50</v>
      </c>
      <c r="C90" s="75"/>
      <c r="D90" s="76"/>
      <c r="E90" s="77"/>
      <c r="F90" s="78">
        <v>364588</v>
      </c>
      <c r="G90" s="78">
        <f>G86+H72+G61+G49+H38+G23+G14</f>
        <v>416923</v>
      </c>
      <c r="H90" s="78">
        <f>H86+I72+H61+H49+I38+H23+H14</f>
        <v>355100</v>
      </c>
      <c r="I90" s="78">
        <f>SUM(F90:H90)</f>
        <v>1136611</v>
      </c>
    </row>
    <row r="91" spans="2:9" x14ac:dyDescent="0.25">
      <c r="F91" s="79"/>
      <c r="G91" s="79"/>
      <c r="H91" s="79"/>
      <c r="I91" s="80"/>
    </row>
    <row r="92" spans="2:9" x14ac:dyDescent="0.25">
      <c r="B92" s="93" t="s">
        <v>47</v>
      </c>
      <c r="C92" s="94"/>
      <c r="D92" s="92" t="s">
        <v>48</v>
      </c>
      <c r="E92" s="92"/>
      <c r="F92" s="81"/>
      <c r="G92" s="81"/>
      <c r="H92" s="81"/>
      <c r="I92" s="81"/>
    </row>
    <row r="93" spans="2:9" x14ac:dyDescent="0.25">
      <c r="B93" s="86"/>
      <c r="C93" s="87"/>
      <c r="D93" s="101">
        <v>0.13689999999999999</v>
      </c>
      <c r="E93" s="101"/>
      <c r="F93" s="78">
        <f>F90*D93</f>
        <v>49912.097199999997</v>
      </c>
      <c r="G93" s="78">
        <f>G90*D93</f>
        <v>57076.758699999998</v>
      </c>
      <c r="H93" s="81"/>
      <c r="I93" s="78">
        <f>SUM(F93:H93)</f>
        <v>106988.8559</v>
      </c>
    </row>
    <row r="94" spans="2:9" ht="175.9" customHeight="1" x14ac:dyDescent="0.25">
      <c r="B94" s="102" t="s">
        <v>169</v>
      </c>
      <c r="C94" s="102"/>
      <c r="D94" s="102"/>
      <c r="E94" s="102"/>
      <c r="F94" s="102"/>
      <c r="G94" s="102"/>
      <c r="H94" s="102"/>
      <c r="I94" s="102"/>
    </row>
    <row r="96" spans="2:9" ht="39" x14ac:dyDescent="0.25">
      <c r="B96" s="85" t="s">
        <v>25</v>
      </c>
      <c r="C96" s="85"/>
      <c r="D96" s="85"/>
      <c r="E96" s="85"/>
      <c r="F96" s="58" t="s">
        <v>45</v>
      </c>
      <c r="G96" s="58" t="s">
        <v>12</v>
      </c>
      <c r="H96" s="1" t="s">
        <v>68</v>
      </c>
      <c r="I96" s="1" t="s">
        <v>46</v>
      </c>
    </row>
    <row r="97" spans="2:9" ht="16.5" thickBot="1" x14ac:dyDescent="0.3">
      <c r="B97" s="95" t="s">
        <v>51</v>
      </c>
      <c r="C97" s="96"/>
      <c r="D97" s="100"/>
      <c r="E97" s="100"/>
      <c r="F97" s="82">
        <f>F90+F93</f>
        <v>414500.09720000002</v>
      </c>
      <c r="G97" s="82">
        <f>G90+G93</f>
        <v>473999.75870000001</v>
      </c>
      <c r="H97" s="82">
        <f>H90+H93</f>
        <v>355100</v>
      </c>
      <c r="I97" s="82">
        <f t="shared" ref="I97" si="8">I90+I93</f>
        <v>1243599.8559000001</v>
      </c>
    </row>
    <row r="98" spans="2:9" ht="16.5" thickTop="1" x14ac:dyDescent="0.25"/>
  </sheetData>
  <mergeCells count="79">
    <mergeCell ref="D57:E57"/>
    <mergeCell ref="D58:E58"/>
    <mergeCell ref="D59:E59"/>
    <mergeCell ref="E70:F70"/>
    <mergeCell ref="E66:F66"/>
    <mergeCell ref="E67:F67"/>
    <mergeCell ref="E68:F68"/>
    <mergeCell ref="E69:F69"/>
    <mergeCell ref="B65:I65"/>
    <mergeCell ref="B57:C57"/>
    <mergeCell ref="B58:C58"/>
    <mergeCell ref="B59:C59"/>
    <mergeCell ref="B66:C66"/>
    <mergeCell ref="B67:C67"/>
    <mergeCell ref="B68:C68"/>
    <mergeCell ref="B70:C70"/>
    <mergeCell ref="B69:C69"/>
    <mergeCell ref="E30:F30"/>
    <mergeCell ref="E31:F31"/>
    <mergeCell ref="E32:F32"/>
    <mergeCell ref="E33:F33"/>
    <mergeCell ref="E34:F34"/>
    <mergeCell ref="E35:F35"/>
    <mergeCell ref="E36:F36"/>
    <mergeCell ref="E37:F37"/>
    <mergeCell ref="D55:E55"/>
    <mergeCell ref="D56:E56"/>
    <mergeCell ref="B40:J40"/>
    <mergeCell ref="B41:J41"/>
    <mergeCell ref="B55:C55"/>
    <mergeCell ref="B50:I50"/>
    <mergeCell ref="B47:D47"/>
    <mergeCell ref="B48:D48"/>
    <mergeCell ref="B18:C18"/>
    <mergeCell ref="B19:C19"/>
    <mergeCell ref="B20:C20"/>
    <mergeCell ref="B21:C21"/>
    <mergeCell ref="B22:C22"/>
    <mergeCell ref="B3:I3"/>
    <mergeCell ref="B54:I54"/>
    <mergeCell ref="B29:I29"/>
    <mergeCell ref="B45:I45"/>
    <mergeCell ref="B83:C83"/>
    <mergeCell ref="D79:E79"/>
    <mergeCell ref="D81:E81"/>
    <mergeCell ref="D82:E82"/>
    <mergeCell ref="D83:E83"/>
    <mergeCell ref="B39:I39"/>
    <mergeCell ref="B62:J62"/>
    <mergeCell ref="B24:I24"/>
    <mergeCell ref="B23:C23"/>
    <mergeCell ref="B46:D46"/>
    <mergeCell ref="B71:C71"/>
    <mergeCell ref="B56:C56"/>
    <mergeCell ref="E71:F71"/>
    <mergeCell ref="B97:C97"/>
    <mergeCell ref="B84:C84"/>
    <mergeCell ref="B85:C85"/>
    <mergeCell ref="B86:C86"/>
    <mergeCell ref="D84:E84"/>
    <mergeCell ref="D97:E97"/>
    <mergeCell ref="D93:E93"/>
    <mergeCell ref="B87:I87"/>
    <mergeCell ref="B96:C96"/>
    <mergeCell ref="D96:E96"/>
    <mergeCell ref="B94:I94"/>
    <mergeCell ref="D85:E85"/>
    <mergeCell ref="B89:C89"/>
    <mergeCell ref="B73:J73"/>
    <mergeCell ref="B78:J78"/>
    <mergeCell ref="D89:E89"/>
    <mergeCell ref="B93:C93"/>
    <mergeCell ref="B79:C79"/>
    <mergeCell ref="B81:C81"/>
    <mergeCell ref="B82:C82"/>
    <mergeCell ref="B80:C80"/>
    <mergeCell ref="D80:E80"/>
    <mergeCell ref="D92:E92"/>
    <mergeCell ref="B92:C92"/>
  </mergeCells>
  <pageMargins left="0.7" right="0.7" top="0.75" bottom="0.75" header="0.3" footer="0.3"/>
  <pageSetup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 Table</vt:lpstr>
      <vt:lpstr>Expenses</vt:lpstr>
      <vt:lpstr>Expenses!Print_Area</vt:lpstr>
      <vt:lpstr>'Summary Table'!Print_Area</vt:lpstr>
    </vt:vector>
  </TitlesOfParts>
  <Company>NIST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Kinser</dc:creator>
  <cp:lastModifiedBy>Henderson, Diane E.</cp:lastModifiedBy>
  <cp:lastPrinted>2015-02-23T22:06:14Z</cp:lastPrinted>
  <dcterms:created xsi:type="dcterms:W3CDTF">2013-03-05T15:26:08Z</dcterms:created>
  <dcterms:modified xsi:type="dcterms:W3CDTF">2015-03-11T19:06:27Z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ies>
</file>