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3"/>
  <workbookPr defaultThemeVersion="124226"/>
  <mc:AlternateContent xmlns:mc="http://schemas.openxmlformats.org/markup-compatibility/2006">
    <mc:Choice Requires="x15">
      <x15ac:absPath xmlns:x15ac="http://schemas.microsoft.com/office/spreadsheetml/2010/11/ac" url="/Users/sspringe/Desktop/"/>
    </mc:Choice>
  </mc:AlternateContent>
  <xr:revisionPtr revIDLastSave="0" documentId="8_{63E249BA-BD09-9441-888F-5DF8403EFC2C}" xr6:coauthVersionLast="33" xr6:coauthVersionMax="33" xr10:uidLastSave="{00000000-0000-0000-0000-000000000000}"/>
  <bookViews>
    <workbookView xWindow="0" yWindow="460" windowWidth="19200" windowHeight="11620" firstSheet="1" activeTab="1" xr2:uid="{00000000-000D-0000-FFFF-FFFF00000000}"/>
  </bookViews>
  <sheets>
    <sheet name="Data" sheetId="1" r:id="rId1"/>
    <sheet name="OL Summary ASCLD-LAB format rev" sheetId="6" r:id="rId2"/>
    <sheet name="BL Summary ASCLD-LAB format rev" sheetId="7" r:id="rId3"/>
  </sheets>
  <calcPr calcId="179017"/>
</workbook>
</file>

<file path=xl/calcChain.xml><?xml version="1.0" encoding="utf-8"?>
<calcChain xmlns="http://schemas.openxmlformats.org/spreadsheetml/2006/main">
  <c r="M17" i="7" l="1"/>
  <c r="G9" i="7" l="1"/>
  <c r="I8" i="7" l="1"/>
  <c r="I11" i="7" l="1"/>
  <c r="I12" i="7"/>
  <c r="I10" i="7"/>
  <c r="I9" i="7"/>
  <c r="I12" i="6"/>
  <c r="I11" i="6"/>
  <c r="I10" i="6"/>
  <c r="I9" i="6"/>
  <c r="I8" i="6"/>
  <c r="H19" i="1"/>
  <c r="K23" i="1"/>
  <c r="J23" i="1"/>
  <c r="G17" i="1"/>
  <c r="H15" i="1"/>
  <c r="K15" i="1"/>
  <c r="K29" i="1" s="1"/>
  <c r="K39" i="1" s="1"/>
  <c r="K17" i="1"/>
  <c r="K19" i="1"/>
  <c r="K21" i="1"/>
  <c r="J21" i="1"/>
  <c r="J19" i="1"/>
  <c r="J17" i="1"/>
  <c r="J15" i="1"/>
  <c r="H21" i="1"/>
  <c r="H17" i="1"/>
  <c r="G21" i="1"/>
  <c r="G19" i="1"/>
  <c r="G15" i="1"/>
  <c r="H29" i="1" l="1"/>
  <c r="H39" i="1" s="1"/>
  <c r="J11" i="7"/>
  <c r="J11" i="6"/>
  <c r="J9" i="6"/>
  <c r="J8" i="6"/>
  <c r="J8" i="7"/>
  <c r="J9" i="7"/>
  <c r="I16" i="7"/>
  <c r="I18" i="7" s="1"/>
  <c r="C20" i="7" s="1"/>
  <c r="I16" i="6"/>
  <c r="J10" i="6"/>
  <c r="J12" i="6"/>
  <c r="J12" i="7"/>
  <c r="J10" i="7"/>
  <c r="J14" i="6" l="1"/>
  <c r="J14" i="7"/>
  <c r="I18" i="6"/>
  <c r="C20" i="6" s="1"/>
  <c r="I17" i="6"/>
  <c r="C19" i="6" s="1"/>
  <c r="I17" i="7"/>
  <c r="C1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LJFarrell</author>
  </authors>
  <commentList>
    <comment ref="C7" authorId="0" shapeId="0" xr:uid="{00000000-0006-0000-0100-000001000000}">
      <text>
        <r>
          <rPr>
            <b/>
            <sz val="9"/>
            <color indexed="81"/>
            <rFont val="Tahoma"/>
            <family val="2"/>
          </rPr>
          <t>Standard deviation or outside limit</t>
        </r>
        <r>
          <rPr>
            <sz val="9"/>
            <color indexed="81"/>
            <rFont val="Tahoma"/>
            <family val="2"/>
          </rPr>
          <t xml:space="preserve">
Cells formatted to display 8 decimal places</t>
        </r>
      </text>
    </comment>
    <comment ref="D7" authorId="0" shapeId="0" xr:uid="{00000000-0006-0000-0100-000002000000}">
      <text>
        <r>
          <rPr>
            <b/>
            <sz val="9"/>
            <color indexed="81"/>
            <rFont val="Tahoma"/>
            <family val="2"/>
          </rPr>
          <t>All units must be the same or all must be a percentage</t>
        </r>
        <r>
          <rPr>
            <sz val="9"/>
            <color indexed="81"/>
            <rFont val="Tahoma"/>
            <family val="2"/>
          </rPr>
          <t xml:space="preserve">
</t>
        </r>
      </text>
    </comment>
    <comment ref="E7" authorId="0" shapeId="0" xr:uid="{00000000-0006-0000-0100-000003000000}">
      <text>
        <r>
          <rPr>
            <b/>
            <sz val="9"/>
            <color indexed="81"/>
            <rFont val="Tahoma"/>
            <family val="2"/>
          </rPr>
          <t>Type A Evaluation - by statistical means of data from the measurement process.
Type B Evaluation - by other means.</t>
        </r>
      </text>
    </comment>
    <comment ref="F7" authorId="0" shapeId="0" xr:uid="{00000000-0006-0000-0100-000004000000}">
      <text>
        <r>
          <rPr>
            <b/>
            <sz val="9"/>
            <color indexed="81"/>
            <rFont val="Tahoma"/>
            <family val="2"/>
          </rPr>
          <t>Normal and Rectangular are the most common Distribution types. If unknown, Rectangular Distribution is the conservative choice.</t>
        </r>
        <r>
          <rPr>
            <sz val="9"/>
            <color indexed="81"/>
            <rFont val="Tahoma"/>
            <family val="2"/>
          </rPr>
          <t xml:space="preserve">
</t>
        </r>
      </text>
    </comment>
    <comment ref="G7" authorId="0" shapeId="0" xr:uid="{00000000-0006-0000-0100-000005000000}">
      <text>
        <r>
          <rPr>
            <b/>
            <sz val="9"/>
            <color indexed="81"/>
            <rFont val="Tahoma"/>
            <family val="2"/>
          </rPr>
          <t>The Divisor that converts the value of the uncertainty component to a standard uncertainty (equivalent to 1 standard deviation)</t>
        </r>
        <r>
          <rPr>
            <sz val="9"/>
            <color indexed="81"/>
            <rFont val="Tahoma"/>
            <family val="2"/>
          </rPr>
          <t xml:space="preserve">
</t>
        </r>
      </text>
    </comment>
    <comment ref="I7" authorId="0" shapeId="0" xr:uid="{00000000-0006-0000-0100-000006000000}">
      <text>
        <r>
          <rPr>
            <b/>
            <sz val="9"/>
            <color indexed="81"/>
            <rFont val="Tahoma"/>
            <family val="2"/>
          </rPr>
          <t xml:space="preserve">Equal or equivalent to one standard deviation </t>
        </r>
        <r>
          <rPr>
            <sz val="9"/>
            <color indexed="81"/>
            <rFont val="Tahoma"/>
            <family val="2"/>
          </rPr>
          <t xml:space="preserve">
</t>
        </r>
      </text>
    </comment>
    <comment ref="C19" authorId="0" shapeId="0" xr:uid="{00000000-0006-0000-0100-000007000000}">
      <text>
        <r>
          <rPr>
            <b/>
            <sz val="9"/>
            <color indexed="81"/>
            <rFont val="Tahoma"/>
            <family val="2"/>
          </rPr>
          <t>Limit to at most two significant figures unless documented rationale for reporting additional significant figures.
The laboratory procedure for estimating MU must include the process for rounding the expanded uncertainty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LJFarrell</author>
  </authors>
  <commentList>
    <comment ref="C7" authorId="0" shapeId="0" xr:uid="{00000000-0006-0000-0200-000001000000}">
      <text>
        <r>
          <rPr>
            <b/>
            <sz val="9"/>
            <color indexed="81"/>
            <rFont val="Tahoma"/>
            <family val="2"/>
          </rPr>
          <t>Standard deviation or outside limit</t>
        </r>
        <r>
          <rPr>
            <sz val="9"/>
            <color indexed="81"/>
            <rFont val="Tahoma"/>
            <family val="2"/>
          </rPr>
          <t xml:space="preserve">
Cells formatted to display 8 decimal places</t>
        </r>
      </text>
    </comment>
    <comment ref="D7" authorId="0" shapeId="0" xr:uid="{00000000-0006-0000-0200-000002000000}">
      <text>
        <r>
          <rPr>
            <b/>
            <sz val="9"/>
            <color indexed="81"/>
            <rFont val="Tahoma"/>
            <family val="2"/>
          </rPr>
          <t>All units must be the same or all must be a percentage</t>
        </r>
        <r>
          <rPr>
            <sz val="9"/>
            <color indexed="81"/>
            <rFont val="Tahoma"/>
            <family val="2"/>
          </rPr>
          <t xml:space="preserve">
</t>
        </r>
      </text>
    </comment>
    <comment ref="E7" authorId="0" shapeId="0" xr:uid="{00000000-0006-0000-0200-000003000000}">
      <text>
        <r>
          <rPr>
            <b/>
            <sz val="9"/>
            <color indexed="81"/>
            <rFont val="Tahoma"/>
            <family val="2"/>
          </rPr>
          <t>Type A Evaluation - by statistical means of data from the measurement process.
Type B Evaluation - by other means.</t>
        </r>
        <r>
          <rPr>
            <sz val="9"/>
            <color indexed="81"/>
            <rFont val="Tahoma"/>
            <family val="2"/>
          </rPr>
          <t xml:space="preserve">
</t>
        </r>
      </text>
    </comment>
    <comment ref="F7" authorId="0" shapeId="0" xr:uid="{00000000-0006-0000-0200-000004000000}">
      <text>
        <r>
          <rPr>
            <b/>
            <sz val="9"/>
            <color indexed="81"/>
            <rFont val="Tahoma"/>
            <family val="2"/>
          </rPr>
          <t>Normal and Rectangular are the most common Distribution types. If unknown, Rectangular Distribution is the conservative choice.</t>
        </r>
      </text>
    </comment>
    <comment ref="G7" authorId="0" shapeId="0" xr:uid="{00000000-0006-0000-0200-000005000000}">
      <text>
        <r>
          <rPr>
            <b/>
            <sz val="9"/>
            <color indexed="81"/>
            <rFont val="Tahoma"/>
            <family val="2"/>
          </rPr>
          <t>The Divisor that converts the value of the uncertainty component to a standard uncertainty (equivalent to 1 standard deviation)</t>
        </r>
        <r>
          <rPr>
            <sz val="9"/>
            <color indexed="81"/>
            <rFont val="Tahoma"/>
            <family val="2"/>
          </rPr>
          <t xml:space="preserve">
</t>
        </r>
      </text>
    </comment>
    <comment ref="I7" authorId="0" shapeId="0" xr:uid="{00000000-0006-0000-0200-000006000000}">
      <text>
        <r>
          <rPr>
            <b/>
            <sz val="9"/>
            <color indexed="81"/>
            <rFont val="Tahoma"/>
            <family val="2"/>
          </rPr>
          <t xml:space="preserve">Equal or equivalent to one standard deviation </t>
        </r>
        <r>
          <rPr>
            <sz val="9"/>
            <color indexed="81"/>
            <rFont val="Tahoma"/>
            <family val="2"/>
          </rPr>
          <t xml:space="preserve">
</t>
        </r>
      </text>
    </comment>
    <comment ref="C19" authorId="0" shapeId="0" xr:uid="{00000000-0006-0000-0200-000007000000}">
      <text>
        <r>
          <rPr>
            <b/>
            <sz val="9"/>
            <color indexed="81"/>
            <rFont val="Tahoma"/>
            <family val="2"/>
          </rPr>
          <t>Limit to at most two significant figures unless documented rationale for reporting additional significant figures.
The laboratory procedure for estimating MU must include the process for rounding the expanded uncertainty</t>
        </r>
      </text>
    </comment>
  </commentList>
</comments>
</file>

<file path=xl/sharedStrings.xml><?xml version="1.0" encoding="utf-8"?>
<sst xmlns="http://schemas.openxmlformats.org/spreadsheetml/2006/main" count="259" uniqueCount="122">
  <si>
    <t>UserName</t>
  </si>
  <si>
    <t>EntryDate</t>
  </si>
  <si>
    <t>SerialNumber</t>
  </si>
  <si>
    <t>Overall</t>
  </si>
  <si>
    <t>Barrel</t>
  </si>
  <si>
    <t>Serial Number</t>
  </si>
  <si>
    <t>Overall Stats</t>
  </si>
  <si>
    <t>Barrel Stats</t>
  </si>
  <si>
    <t>All dimensions in inches</t>
  </si>
  <si>
    <t>Al</t>
  </si>
  <si>
    <t>Means</t>
  </si>
  <si>
    <t>Stdevs</t>
  </si>
  <si>
    <t>#11</t>
  </si>
  <si>
    <t>Betty</t>
  </si>
  <si>
    <t>#22</t>
  </si>
  <si>
    <t>*</t>
  </si>
  <si>
    <t>#33</t>
  </si>
  <si>
    <t>Carl</t>
  </si>
  <si>
    <t>#44</t>
  </si>
  <si>
    <t>#22*</t>
  </si>
  <si>
    <t xml:space="preserve">*The first value for SN 22 widely </t>
  </si>
  <si>
    <t>differs from the mean. It is removed</t>
  </si>
  <si>
    <t>Denise</t>
  </si>
  <si>
    <t>here as an example of a possible</t>
  </si>
  <si>
    <t>action for dealing with outliers.</t>
  </si>
  <si>
    <t>Pooled Stdev - OL</t>
  </si>
  <si>
    <t>Pooled Stdev - BL</t>
  </si>
  <si>
    <t>Ed</t>
  </si>
  <si>
    <t>Total Number of Observations for OL or BL (N):</t>
  </si>
  <si>
    <t>Number of Repetitions of the Same Quantity by Each User (R):</t>
  </si>
  <si>
    <t>Corrected, Conservative Estmate of Standard Deviation</t>
  </si>
  <si>
    <t xml:space="preserve"> = Pooled Stdev × √[(N-1)/(N-R)]</t>
  </si>
  <si>
    <t>†</t>
  </si>
  <si>
    <t>Enter this value on page 2, cell C7.</t>
  </si>
  <si>
    <t>Enter this value on page 3, cell C7.</t>
  </si>
  <si>
    <r>
      <rPr>
        <sz val="11"/>
        <color theme="1"/>
        <rFont val="Calibri"/>
        <family val="2"/>
      </rPr>
      <t>†</t>
    </r>
    <r>
      <rPr>
        <sz val="11"/>
        <color theme="1"/>
        <rFont val="Calibri"/>
        <family val="2"/>
        <scheme val="minor"/>
      </rPr>
      <t>Although the mean and stdev for BL are calculated from only</t>
    </r>
  </si>
  <si>
    <t>79 measurements here instead of 80,</t>
  </si>
  <si>
    <t xml:space="preserve"> the error in the correction factor is negligible. </t>
  </si>
  <si>
    <t xml:space="preserve">Data and calculations adapted from results by: </t>
  </si>
  <si>
    <t>Johnson County Sheriff's Office,</t>
  </si>
  <si>
    <t>Virginia Dept. of Forensic Science</t>
  </si>
  <si>
    <t>Note: The variance was not decomposed into person and gage components.</t>
  </si>
  <si>
    <t>Measurement Uncertainty Estimation Form</t>
  </si>
  <si>
    <t>Measurement:</t>
  </si>
  <si>
    <t>Overall Length of a Firearm</t>
  </si>
  <si>
    <t>Range of measurement values:</t>
  </si>
  <si>
    <t>19 inch to 28 inch</t>
  </si>
  <si>
    <t>Procedure name and revision:</t>
  </si>
  <si>
    <t>Example Uncertainty Budget</t>
  </si>
  <si>
    <t>Estimation prepared by:</t>
  </si>
  <si>
    <t>Task Group on Uncertainty of Measurement</t>
  </si>
  <si>
    <t>Date Prepared:</t>
  </si>
  <si>
    <t>Line
Item</t>
  </si>
  <si>
    <t>Uncertainty
Component</t>
  </si>
  <si>
    <t>Value</t>
  </si>
  <si>
    <t>Units</t>
  </si>
  <si>
    <t>Statistical Distribution</t>
  </si>
  <si>
    <t>Type</t>
  </si>
  <si>
    <t>Divisor</t>
  </si>
  <si>
    <t>Degrees
Freedom
(n-1)</t>
  </si>
  <si>
    <t>Standard
Uncertainty</t>
  </si>
  <si>
    <t>Component
Contribution
%</t>
  </si>
  <si>
    <t>Measurement Process Reproducibility (from page 1)</t>
  </si>
  <si>
    <t>inch</t>
  </si>
  <si>
    <t>A</t>
  </si>
  <si>
    <t>normal</t>
  </si>
  <si>
    <t>&gt;60</t>
  </si>
  <si>
    <t>Length scale readability (1/16 inch)</t>
  </si>
  <si>
    <t>B</t>
  </si>
  <si>
    <t>rectangular</t>
  </si>
  <si>
    <t>∞</t>
  </si>
  <si>
    <t xml:space="preserve">Reference length standard calibration uncertainty (obtained from vendor) </t>
  </si>
  <si>
    <t>Sum</t>
  </si>
  <si>
    <t>Combined Standard Unc</t>
  </si>
  <si>
    <r>
      <rPr>
        <i/>
        <sz val="11"/>
        <color indexed="8"/>
        <rFont val="Calibri"/>
        <family val="2"/>
      </rPr>
      <t>u</t>
    </r>
    <r>
      <rPr>
        <i/>
        <vertAlign val="subscript"/>
        <sz val="11"/>
        <color indexed="8"/>
        <rFont val="Calibri"/>
        <family val="2"/>
      </rPr>
      <t>c</t>
    </r>
  </si>
  <si>
    <t>Expanded Unc</t>
  </si>
  <si>
    <r>
      <rPr>
        <i/>
        <sz val="11"/>
        <color indexed="8"/>
        <rFont val="Calibri"/>
        <family val="2"/>
      </rPr>
      <t>U</t>
    </r>
    <r>
      <rPr>
        <sz val="11"/>
        <color theme="1"/>
        <rFont val="Calibri"/>
        <family val="2"/>
        <scheme val="minor"/>
      </rPr>
      <t xml:space="preserve"> (</t>
    </r>
    <r>
      <rPr>
        <i/>
        <sz val="11"/>
        <color indexed="8"/>
        <rFont val="Calibri"/>
        <family val="2"/>
      </rPr>
      <t>k</t>
    </r>
    <r>
      <rPr>
        <sz val="11"/>
        <color theme="1"/>
        <rFont val="Calibri"/>
        <family val="2"/>
        <scheme val="minor"/>
      </rPr>
      <t>=2)</t>
    </r>
  </si>
  <si>
    <r>
      <rPr>
        <i/>
        <sz val="11"/>
        <color indexed="8"/>
        <rFont val="Calibri"/>
        <family val="2"/>
      </rPr>
      <t>U</t>
    </r>
    <r>
      <rPr>
        <sz val="11"/>
        <color theme="1"/>
        <rFont val="Calibri"/>
        <family val="2"/>
        <scheme val="minor"/>
      </rPr>
      <t xml:space="preserve"> (</t>
    </r>
    <r>
      <rPr>
        <i/>
        <sz val="11"/>
        <color indexed="8"/>
        <rFont val="Calibri"/>
        <family val="2"/>
      </rPr>
      <t>k</t>
    </r>
    <r>
      <rPr>
        <sz val="11"/>
        <color theme="1"/>
        <rFont val="Calibri"/>
        <family val="2"/>
        <scheme val="minor"/>
      </rPr>
      <t>=3)</t>
    </r>
  </si>
  <si>
    <t>Reported Uncertainty:</t>
  </si>
  <si>
    <r>
      <rPr>
        <b/>
        <i/>
        <sz val="12"/>
        <color indexed="8"/>
        <rFont val="Calibri"/>
        <family val="2"/>
      </rPr>
      <t>k</t>
    </r>
    <r>
      <rPr>
        <b/>
        <sz val="12"/>
        <color indexed="8"/>
        <rFont val="Calibri"/>
        <family val="2"/>
      </rPr>
      <t>=2</t>
    </r>
  </si>
  <si>
    <r>
      <rPr>
        <b/>
        <i/>
        <sz val="12"/>
        <color indexed="8"/>
        <rFont val="Calibri"/>
        <family val="2"/>
      </rPr>
      <t>k</t>
    </r>
    <r>
      <rPr>
        <b/>
        <sz val="12"/>
        <color indexed="8"/>
        <rFont val="Calibri"/>
        <family val="2"/>
      </rPr>
      <t>=3</t>
    </r>
  </si>
  <si>
    <r>
      <rPr>
        <b/>
        <sz val="11"/>
        <color indexed="8"/>
        <rFont val="Calibri"/>
        <family val="2"/>
      </rPr>
      <t xml:space="preserve">NOTE: </t>
    </r>
    <r>
      <rPr>
        <sz val="11"/>
        <color theme="1"/>
        <rFont val="Calibri"/>
        <family val="2"/>
        <scheme val="minor"/>
      </rPr>
      <t xml:space="preserve"> Regardless of the number of digits that are showing in  a cell, Excel carries the maximum number of significant figures in the background and will use the entire number for further calculations</t>
    </r>
  </si>
  <si>
    <t>The basis for the data above:</t>
  </si>
  <si>
    <t>Revision:</t>
  </si>
  <si>
    <t>Barrel Length of a Firearm</t>
  </si>
  <si>
    <t>9.7 inch to 13.5 inch</t>
  </si>
  <si>
    <t>Column B shows the different sources of uncertainty that are considered significant.</t>
  </si>
  <si>
    <t xml:space="preserve">Column D: The units of the source components in this template are all assumed to be the same units of length. If one source uncertainty component has different units from the others, such as % or meters,  the values need to be converted into equivalent values in inches in this case, and the converted values need to be recorded in column C for combination with the other uncertainty components.  </t>
  </si>
  <si>
    <t>other sources, etc.</t>
  </si>
  <si>
    <r>
      <rPr>
        <b/>
        <sz val="11"/>
        <color theme="1"/>
        <rFont val="Calibri"/>
        <family val="2"/>
        <scheme val="minor"/>
      </rPr>
      <t>NOTE</t>
    </r>
    <r>
      <rPr>
        <sz val="11"/>
        <color theme="1"/>
        <rFont val="Calibri"/>
        <family val="2"/>
        <scheme val="minor"/>
      </rPr>
      <t>:  Regardless of the number of digits that are showing in  a cell, Excel carries the maximum number of significant figures in the background and will use the entire number for further calculations</t>
    </r>
  </si>
  <si>
    <t xml:space="preserve">Column J: See the formulas in the cells in this column. The largest component contributes the most to the resulting uncertainty. </t>
  </si>
  <si>
    <t>The first component of uncertainty is an estimate of the standard deviation of the repeated measurements by the observers in the study.  It is copied from cell K39 shown in yellow on sheet one.</t>
  </si>
  <si>
    <t>Measuring scale calibration uncertainty</t>
  </si>
  <si>
    <t>Other uncertainty sources, etc.</t>
  </si>
  <si>
    <t xml:space="preserve">The measuring scale, be it a ruler or digital gauge, could have an uncertainty obtainable from the vendor or from a calibration lab. In this example, the uncertainty is obtained by comparing a length on the measuring scale with the length of a reference standard 20 times. The calculated standard deviation is 0.00140 and is shown in Column  C. </t>
  </si>
  <si>
    <r>
      <t>Columns F and G: If Column E is Type A, then the distribution of expected values is assumed to be "normal," also called Gaussian.  If Column E is Type B, other distributions can be assumed. If a full range of possible values is estimated in column C as in line 8, then a rectangular distribution of possible values is usually assumed.  If so, then the standard uncertainty is equal to that full range divided by 2</t>
    </r>
    <r>
      <rPr>
        <sz val="11"/>
        <color theme="1"/>
        <rFont val="Calibri"/>
        <family val="2"/>
      </rPr>
      <t>√</t>
    </r>
    <r>
      <rPr>
        <sz val="11"/>
        <color theme="1"/>
        <rFont val="Calibri"/>
        <family val="2"/>
        <scheme val="minor"/>
      </rPr>
      <t xml:space="preserve">3.  If only one side of the range of possible values is shown in Column C, as in line11, then the divisor is √3.   If the uncertainty value came from someone else like the vendor in line 10, then the vendor's 2 standard deviation estimate must be divided by 2. </t>
    </r>
  </si>
  <si>
    <t>See explanatory notes on the BL spreadsheet.</t>
  </si>
  <si>
    <t>This line shows the estimated uncertainty based on scale resolution. For 1/16 inch gradations, the value that is read could range over the full 1/16 inch space between gradations.  For 1/8 inch gradations, the estimate should be larger; for electronic readout, the estimated value here could be much smaller.</t>
  </si>
  <si>
    <t xml:space="preserve">The reference length standard should have an uncertainty obtainable from the vendor or from a calibration lab. In this case, the value in Column C has a stated uncertainty from the vendor of 0.00020 inch.  That represents a 2 standard deviation or 95 %  confidence interval, and the result seems to be derived from statistical considerations and from multiple sources of uncertainty. So a normal distribution of expected values is assumed. </t>
  </si>
  <si>
    <t xml:space="preserve">Column C shows the estimated uncertainty values from each source. This is either derived from data showing variation of the source component or is derived from our understanding and modelling of the possible bias or variation. </t>
  </si>
  <si>
    <t xml:space="preserve">Column E: If the uncertainty value in column C is derived by statistical methods yielding, say, a standard deviation, then the uncertainty is Type A.  If the value is derived by other means such as  from manufacturer specifications or from a calculation of possible bias, then the uncertainty is Type B. </t>
  </si>
  <si>
    <t>Column I = Column C / Column G.  All the stated uncertainty values in Column C have been converted into standard uncertainties. Now we are in a position to combine apples with apples.  The quadratic sum is the combined standard uncertainty, and it appears in cell I16 here.</t>
  </si>
  <si>
    <r>
      <t>Lengths are defined at the standard temperature of 20</t>
    </r>
    <r>
      <rPr>
        <sz val="11"/>
        <color theme="1"/>
        <rFont val="Calibri"/>
        <family val="2"/>
      </rPr>
      <t>°C. You can make a small error in a length measurement if the measuring tool has a different coefficient of thermal expanision than the object being measured, and the ambient temperature is not 20°C.  The measuring tool and the object will expand differently. We make a worst case estimate of the possible error by assuming a stainless steel measuring scale 26 inches long, a barrel whose length does not change with temperature, and a temperature anywhere between 15°C and 25°C. The thermal expansion coefficient for stainless steel is approximately 0.0016 %/°C. The possible error is then ± (0.0016)(%/°C)x(5°C)x(26 inch) = ± 0.00208 inch.</t>
    </r>
  </si>
  <si>
    <t>Thermal expansion of measuring tool for ± 5 °C (conservative choices)</t>
  </si>
  <si>
    <t>1 
(Notes: row 25)</t>
  </si>
  <si>
    <t>2
(Notes: row 26)</t>
  </si>
  <si>
    <t>3
(Notes: row 27)</t>
  </si>
  <si>
    <t>4
(Notes: row 28)</t>
  </si>
  <si>
    <t>6
(Notes: row 30)</t>
  </si>
  <si>
    <t>Value
(Notes:
row 33)</t>
  </si>
  <si>
    <t>Units
(row 34)</t>
  </si>
  <si>
    <t>Type
(row 35)</t>
  </si>
  <si>
    <t>Statistical Distribution
(row 36)</t>
  </si>
  <si>
    <t>Divisor
(row 36)</t>
  </si>
  <si>
    <t>Degrees
Freedom
(n-1)
(row 37)</t>
  </si>
  <si>
    <t>Standard
Uncertainty
(row 38)</t>
  </si>
  <si>
    <t>Component
Contribution
%
(row 39)</t>
  </si>
  <si>
    <t>5
(Notes: row 29)</t>
  </si>
  <si>
    <t>Uncertainty
Component 
(Notes: see row 32)</t>
  </si>
  <si>
    <t xml:space="preserve">Column H: The more data points you have, the more confident you can be that your statistical calculations of 95 % confidence intervals are accurate. The degrees of freedom is used for this. For type B components calculated by non-statistical methods, people usually calculate a conservative worst case estimate of error and assume infinite d.o.f. </t>
  </si>
  <si>
    <t>Attention! See explanatory notes on rows 25-39.</t>
  </si>
  <si>
    <t>Attention! For explanatory notes see rows 25-39 on the BL Summary (next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</si>
</sst>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m\-yy"/>
    <numFmt numFmtId="165" formatCode="0.000"/>
    <numFmt numFmtId="166" formatCode="0.00000"/>
    <numFmt numFmtId="167" formatCode="0.0"/>
    <numFmt numFmtId="168" formatCode="0.0000"/>
  </numFmts>
  <fonts count="25" x14ac:knownFonts="1">
    <font>
      <sz val="11"/>
      <color theme="1"/>
      <name val="Calibri"/>
      <family val="2"/>
      <scheme val="minor"/>
    </font>
    <font>
      <sz val="10"/>
      <color indexed="8"/>
      <name val="Arial"/>
    </font>
    <font>
      <sz val="11"/>
      <color indexed="8"/>
      <name val="Calibri"/>
      <charset val="204"/>
    </font>
    <font>
      <sz val="10"/>
      <color indexed="8"/>
      <name val="Arial"/>
      <family val="2"/>
    </font>
    <font>
      <sz val="11"/>
      <color indexed="8"/>
      <name val="Calibri"/>
      <family val="2"/>
    </font>
    <font>
      <sz val="11"/>
      <color indexed="8"/>
      <name val="Calibri"/>
    </font>
    <font>
      <sz val="11"/>
      <name val="Calibri"/>
      <family val="2"/>
      <scheme val="minor"/>
    </font>
    <font>
      <b/>
      <sz val="11"/>
      <color theme="1"/>
      <name val="Calibri"/>
      <family val="2"/>
      <scheme val="minor"/>
    </font>
    <font>
      <b/>
      <sz val="11"/>
      <color indexed="8"/>
      <name val="Calibri"/>
      <family val="2"/>
    </font>
    <font>
      <b/>
      <sz val="16"/>
      <color theme="1"/>
      <name val="Calibri"/>
      <family val="2"/>
      <scheme val="minor"/>
    </font>
    <font>
      <b/>
      <sz val="14"/>
      <color theme="1"/>
      <name val="Calibri"/>
      <family val="2"/>
      <scheme val="minor"/>
    </font>
    <font>
      <sz val="11"/>
      <color theme="1"/>
      <name val="Calibri"/>
      <family val="2"/>
    </font>
    <font>
      <i/>
      <sz val="11"/>
      <color theme="1"/>
      <name val="Calibri"/>
      <family val="2"/>
      <scheme val="minor"/>
    </font>
    <font>
      <i/>
      <sz val="11"/>
      <color indexed="8"/>
      <name val="Calibri"/>
      <family val="2"/>
    </font>
    <font>
      <i/>
      <vertAlign val="subscript"/>
      <sz val="11"/>
      <color indexed="8"/>
      <name val="Calibri"/>
      <family val="2"/>
    </font>
    <font>
      <b/>
      <sz val="12"/>
      <color theme="1"/>
      <name val="Calibri"/>
      <family val="2"/>
      <scheme val="minor"/>
    </font>
    <font>
      <b/>
      <i/>
      <sz val="12"/>
      <color indexed="8"/>
      <name val="Calibri"/>
      <family val="2"/>
    </font>
    <font>
      <b/>
      <sz val="12"/>
      <color indexed="8"/>
      <name val="Calibri"/>
      <family val="2"/>
    </font>
    <font>
      <b/>
      <sz val="9"/>
      <color indexed="81"/>
      <name val="Tahoma"/>
      <family val="2"/>
    </font>
    <font>
      <sz val="9"/>
      <color indexed="81"/>
      <name val="Tahoma"/>
      <family val="2"/>
    </font>
    <font>
      <sz val="12"/>
      <color theme="1"/>
      <name val="Calibri"/>
      <family val="2"/>
    </font>
    <font>
      <sz val="11"/>
      <color rgb="FFFF0000"/>
      <name val="Calibri"/>
      <family val="2"/>
      <scheme val="minor"/>
    </font>
    <font>
      <sz val="11"/>
      <color rgb="FFFF0000"/>
      <name val="Calibri"/>
      <family val="2"/>
    </font>
    <font>
      <b/>
      <sz val="11"/>
      <color rgb="FFFF0000"/>
      <name val="Calibri"/>
      <family val="2"/>
      <scheme val="minor"/>
    </font>
    <font>
      <b/>
      <sz val="14"/>
      <color rgb="FFFF0000"/>
      <name val="Calibri"/>
      <family val="2"/>
      <scheme val="minor"/>
    </font>
  </fonts>
  <fills count="10">
    <fill>
      <patternFill patternType="none"/>
    </fill>
    <fill>
      <patternFill patternType="gray125"/>
    </fill>
    <fill>
      <patternFill patternType="solid">
        <fgColor indexed="22"/>
        <bgColor indexed="0"/>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8"/>
      </left>
      <right/>
      <top/>
      <bottom/>
      <diagonal/>
    </border>
    <border>
      <left style="thin">
        <color indexed="8"/>
      </left>
      <right style="thin">
        <color indexed="8"/>
      </right>
      <top/>
      <bottom/>
      <diagonal/>
    </border>
  </borders>
  <cellStyleXfs count="6">
    <xf numFmtId="0" fontId="0" fillId="0" borderId="0"/>
    <xf numFmtId="0" fontId="1" fillId="0" borderId="0"/>
    <xf numFmtId="0" fontId="3" fillId="0" borderId="0"/>
    <xf numFmtId="0" fontId="1" fillId="0" borderId="0"/>
    <xf numFmtId="0" fontId="3" fillId="0" borderId="0"/>
    <xf numFmtId="0" fontId="1" fillId="0" borderId="0"/>
  </cellStyleXfs>
  <cellXfs count="85">
    <xf numFmtId="0" fontId="0" fillId="0" borderId="0" xfId="0"/>
    <xf numFmtId="0" fontId="2" fillId="2" borderId="1" xfId="1" applyFont="1" applyFill="1" applyBorder="1" applyAlignment="1">
      <alignment horizontal="center"/>
    </xf>
    <xf numFmtId="0" fontId="2" fillId="0" borderId="2" xfId="1" applyFont="1" applyFill="1" applyBorder="1" applyAlignment="1">
      <alignment horizontal="center" wrapText="1"/>
    </xf>
    <xf numFmtId="0" fontId="2" fillId="0" borderId="2" xfId="3" applyFont="1" applyFill="1" applyBorder="1" applyAlignment="1">
      <alignment horizontal="center" wrapText="1"/>
    </xf>
    <xf numFmtId="0" fontId="0" fillId="0" borderId="0" xfId="0" applyAlignment="1">
      <alignment horizontal="center"/>
    </xf>
    <xf numFmtId="0" fontId="2" fillId="0" borderId="2" xfId="5" applyFont="1" applyFill="1" applyBorder="1" applyAlignment="1">
      <alignment horizontal="center" wrapText="1"/>
    </xf>
    <xf numFmtId="0" fontId="5" fillId="0" borderId="2" xfId="1" applyFont="1" applyFill="1" applyBorder="1" applyAlignment="1">
      <alignment horizontal="center" wrapText="1"/>
    </xf>
    <xf numFmtId="164" fontId="2" fillId="0" borderId="2" xfId="1" applyNumberFormat="1" applyFont="1" applyFill="1" applyBorder="1" applyAlignment="1">
      <alignment horizontal="center" wrapText="1"/>
    </xf>
    <xf numFmtId="0" fontId="4" fillId="0" borderId="2" xfId="2" applyFont="1" applyFill="1" applyBorder="1" applyAlignment="1">
      <alignment horizontal="center" wrapText="1"/>
    </xf>
    <xf numFmtId="0" fontId="4" fillId="0" borderId="2" xfId="4" applyFont="1" applyFill="1" applyBorder="1" applyAlignment="1">
      <alignment horizontal="center" wrapText="1"/>
    </xf>
    <xf numFmtId="164" fontId="2" fillId="0" borderId="2" xfId="3" applyNumberFormat="1" applyFont="1" applyFill="1" applyBorder="1" applyAlignment="1">
      <alignment horizontal="center" wrapText="1"/>
    </xf>
    <xf numFmtId="164" fontId="2" fillId="0" borderId="2" xfId="5" applyNumberFormat="1" applyFont="1" applyFill="1" applyBorder="1" applyAlignment="1">
      <alignment horizontal="center" wrapText="1"/>
    </xf>
    <xf numFmtId="0" fontId="4" fillId="2" borderId="4" xfId="1" applyFont="1" applyFill="1" applyBorder="1" applyAlignment="1">
      <alignment horizontal="center"/>
    </xf>
    <xf numFmtId="0" fontId="2" fillId="0" borderId="2" xfId="1" applyFont="1" applyFill="1" applyBorder="1" applyAlignment="1">
      <alignment horizontal="right" wrapText="1"/>
    </xf>
    <xf numFmtId="0" fontId="2" fillId="0" borderId="2" xfId="3" applyFont="1" applyFill="1" applyBorder="1" applyAlignment="1">
      <alignment horizontal="right" wrapText="1"/>
    </xf>
    <xf numFmtId="0" fontId="4" fillId="0" borderId="2" xfId="2" applyFont="1" applyFill="1" applyBorder="1" applyAlignment="1">
      <alignment horizontal="right" wrapText="1"/>
    </xf>
    <xf numFmtId="0" fontId="4" fillId="0" borderId="2" xfId="4" applyFont="1" applyFill="1" applyBorder="1" applyAlignment="1">
      <alignment horizontal="right" wrapText="1"/>
    </xf>
    <xf numFmtId="0" fontId="6" fillId="0" borderId="0" xfId="0" applyFont="1" applyAlignment="1">
      <alignment horizontal="center"/>
    </xf>
    <xf numFmtId="0" fontId="2" fillId="0" borderId="2" xfId="1" applyFont="1" applyFill="1" applyBorder="1" applyAlignment="1">
      <alignment horizontal="right"/>
    </xf>
    <xf numFmtId="0" fontId="7" fillId="0" borderId="0" xfId="0" applyFont="1"/>
    <xf numFmtId="0" fontId="8" fillId="0" borderId="2" xfId="3" applyFont="1" applyFill="1" applyBorder="1" applyAlignment="1">
      <alignment horizontal="center"/>
    </xf>
    <xf numFmtId="0" fontId="4" fillId="0" borderId="2" xfId="1" applyFont="1" applyFill="1" applyBorder="1" applyAlignment="1">
      <alignment horizontal="left"/>
    </xf>
    <xf numFmtId="0" fontId="0" fillId="0" borderId="0" xfId="0" applyAlignment="1">
      <alignment horizontal="right"/>
    </xf>
    <xf numFmtId="0" fontId="7" fillId="0" borderId="0" xfId="0" applyFont="1" applyAlignment="1">
      <alignment horizontal="center" wrapText="1"/>
    </xf>
    <xf numFmtId="0" fontId="7" fillId="0" borderId="0" xfId="0" applyFont="1" applyAlignment="1">
      <alignment horizontal="center"/>
    </xf>
    <xf numFmtId="1" fontId="0" fillId="0" borderId="0" xfId="0" applyNumberFormat="1" applyAlignment="1">
      <alignment horizontal="center"/>
    </xf>
    <xf numFmtId="0" fontId="11" fillId="0" borderId="0" xfId="0" applyFont="1" applyAlignment="1">
      <alignment horizontal="center"/>
    </xf>
    <xf numFmtId="0" fontId="0" fillId="4" borderId="0" xfId="0" applyFill="1"/>
    <xf numFmtId="0" fontId="12" fillId="4" borderId="0" xfId="0" applyFont="1" applyFill="1"/>
    <xf numFmtId="0" fontId="0" fillId="5" borderId="0" xfId="0" applyFill="1"/>
    <xf numFmtId="0" fontId="15" fillId="6" borderId="0" xfId="0" applyFont="1" applyFill="1"/>
    <xf numFmtId="0" fontId="0" fillId="0" borderId="0" xfId="0" applyFill="1"/>
    <xf numFmtId="0" fontId="15" fillId="0" borderId="0" xfId="0" applyFont="1"/>
    <xf numFmtId="0" fontId="0" fillId="0" borderId="0" xfId="0" applyAlignment="1">
      <alignment wrapText="1"/>
    </xf>
    <xf numFmtId="0" fontId="0" fillId="0" borderId="0" xfId="0" applyAlignment="1">
      <alignment horizontal="center" wrapText="1"/>
    </xf>
    <xf numFmtId="2" fontId="0" fillId="0" borderId="0" xfId="0" applyNumberFormat="1" applyAlignment="1">
      <alignment horizontal="center" wrapText="1"/>
    </xf>
    <xf numFmtId="0" fontId="20" fillId="0" borderId="0" xfId="0" applyFont="1" applyAlignment="1">
      <alignment horizontal="center" wrapText="1"/>
    </xf>
    <xf numFmtId="0" fontId="0" fillId="5" borderId="0" xfId="0" applyFill="1" applyAlignment="1">
      <alignment horizontal="center"/>
    </xf>
    <xf numFmtId="165" fontId="15" fillId="6" borderId="0" xfId="0" applyNumberFormat="1" applyFont="1" applyFill="1" applyAlignment="1">
      <alignment horizontal="center"/>
    </xf>
    <xf numFmtId="0" fontId="15" fillId="6" borderId="0" xfId="0" applyFont="1" applyFill="1" applyAlignment="1">
      <alignment horizontal="center"/>
    </xf>
    <xf numFmtId="166" fontId="0" fillId="0" borderId="0" xfId="0" applyNumberFormat="1" applyAlignment="1">
      <alignment horizontal="center"/>
    </xf>
    <xf numFmtId="167" fontId="0" fillId="0" borderId="0" xfId="0" applyNumberFormat="1" applyAlignment="1">
      <alignment horizontal="center"/>
    </xf>
    <xf numFmtId="15" fontId="0" fillId="0" borderId="0" xfId="0" quotePrefix="1" applyNumberFormat="1" applyAlignment="1">
      <alignment horizontal="center"/>
    </xf>
    <xf numFmtId="0" fontId="22" fillId="0" borderId="2" xfId="3" applyFont="1" applyFill="1" applyBorder="1" applyAlignment="1">
      <alignment horizontal="left"/>
    </xf>
    <xf numFmtId="0" fontId="21" fillId="0" borderId="0" xfId="0" applyFont="1"/>
    <xf numFmtId="0" fontId="22" fillId="0" borderId="2" xfId="1" applyFont="1" applyFill="1" applyBorder="1" applyAlignment="1">
      <alignment horizontal="left"/>
    </xf>
    <xf numFmtId="0" fontId="21" fillId="0" borderId="0" xfId="0" applyFont="1" applyAlignment="1">
      <alignment vertical="center"/>
    </xf>
    <xf numFmtId="0" fontId="23" fillId="0" borderId="0" xfId="0" applyFont="1"/>
    <xf numFmtId="0" fontId="12" fillId="0" borderId="0" xfId="0" applyFont="1"/>
    <xf numFmtId="0" fontId="8" fillId="0" borderId="2" xfId="3" applyFont="1" applyFill="1" applyBorder="1" applyAlignment="1">
      <alignment horizontal="left"/>
    </xf>
    <xf numFmtId="0" fontId="11" fillId="0" borderId="0" xfId="0" applyFont="1"/>
    <xf numFmtId="0" fontId="4" fillId="0" borderId="2" xfId="3" applyFont="1" applyFill="1" applyBorder="1" applyAlignment="1">
      <alignment horizontal="center"/>
    </xf>
    <xf numFmtId="0" fontId="0" fillId="8" borderId="0" xfId="0" applyFill="1"/>
    <xf numFmtId="0" fontId="7" fillId="8" borderId="0" xfId="0" applyFont="1" applyFill="1" applyAlignment="1">
      <alignment horizontal="center"/>
    </xf>
    <xf numFmtId="0" fontId="4" fillId="7" borderId="2" xfId="4" applyFont="1" applyFill="1" applyBorder="1" applyAlignment="1">
      <alignment horizontal="right" wrapText="1"/>
    </xf>
    <xf numFmtId="0" fontId="4" fillId="2" borderId="0" xfId="1" applyFont="1" applyFill="1" applyBorder="1" applyAlignment="1">
      <alignment horizontal="center"/>
    </xf>
    <xf numFmtId="0" fontId="2" fillId="2" borderId="0" xfId="1" applyFont="1" applyFill="1" applyBorder="1" applyAlignment="1">
      <alignment horizontal="center"/>
    </xf>
    <xf numFmtId="0" fontId="7" fillId="9" borderId="0" xfId="0" applyFont="1" applyFill="1"/>
    <xf numFmtId="0" fontId="4" fillId="0" borderId="2" xfId="4" applyFont="1" applyFill="1" applyBorder="1" applyAlignment="1">
      <alignment horizontal="right"/>
    </xf>
    <xf numFmtId="0" fontId="0" fillId="0" borderId="0" xfId="0" applyAlignment="1">
      <alignment horizontal="center" wrapText="1"/>
    </xf>
    <xf numFmtId="0" fontId="0" fillId="0" borderId="0" xfId="0" applyAlignment="1">
      <alignment horizontal="left"/>
    </xf>
    <xf numFmtId="0" fontId="0" fillId="0" borderId="0" xfId="0" applyAlignment="1">
      <alignment horizontal="left" wrapText="1"/>
    </xf>
    <xf numFmtId="0" fontId="0" fillId="0" borderId="0" xfId="0" applyAlignment="1">
      <alignment wrapText="1"/>
    </xf>
    <xf numFmtId="0" fontId="0" fillId="0" borderId="0" xfId="0" applyAlignment="1">
      <alignment wrapText="1"/>
    </xf>
    <xf numFmtId="168" fontId="0" fillId="0" borderId="0" xfId="0" applyNumberFormat="1" applyFill="1" applyAlignment="1">
      <alignment horizontal="center" wrapText="1"/>
    </xf>
    <xf numFmtId="168" fontId="0" fillId="0" borderId="0" xfId="0" applyNumberFormat="1" applyAlignment="1">
      <alignment horizontal="center" wrapText="1"/>
    </xf>
    <xf numFmtId="0" fontId="0" fillId="0" borderId="0" xfId="0" applyAlignment="1">
      <alignment wrapText="1"/>
    </xf>
    <xf numFmtId="0" fontId="0" fillId="0" borderId="0" xfId="0" applyAlignment="1">
      <alignment horizontal="left"/>
    </xf>
    <xf numFmtId="14" fontId="0" fillId="0" borderId="0" xfId="0" applyNumberFormat="1" applyAlignment="1">
      <alignment horizontal="left"/>
    </xf>
    <xf numFmtId="0" fontId="7" fillId="0" borderId="0" xfId="0" applyFont="1" applyAlignment="1">
      <alignment horizontal="center" vertical="center" wrapText="1"/>
    </xf>
    <xf numFmtId="0" fontId="0" fillId="0" borderId="0" xfId="0" applyAlignment="1">
      <alignment horizontal="left"/>
    </xf>
    <xf numFmtId="14" fontId="0" fillId="0" borderId="0" xfId="0" applyNumberFormat="1" applyAlignment="1">
      <alignment horizontal="left"/>
    </xf>
    <xf numFmtId="0" fontId="4" fillId="2" borderId="3" xfId="1" applyFont="1" applyFill="1" applyBorder="1" applyAlignment="1">
      <alignment horizontal="center"/>
    </xf>
    <xf numFmtId="0" fontId="4" fillId="2" borderId="0" xfId="1" applyFont="1" applyFill="1" applyBorder="1" applyAlignment="1">
      <alignment horizontal="center"/>
    </xf>
    <xf numFmtId="0" fontId="2" fillId="2" borderId="0" xfId="1" applyFont="1" applyFill="1" applyBorder="1" applyAlignment="1">
      <alignment horizontal="center"/>
    </xf>
    <xf numFmtId="0" fontId="10" fillId="0" borderId="0" xfId="0" applyFont="1" applyAlignment="1">
      <alignment horizontal="left"/>
    </xf>
    <xf numFmtId="0" fontId="0" fillId="0" borderId="0" xfId="0" applyAlignment="1">
      <alignment horizontal="left"/>
    </xf>
    <xf numFmtId="0" fontId="9" fillId="3" borderId="0" xfId="0" applyFont="1" applyFill="1" applyAlignment="1">
      <alignment horizontal="center"/>
    </xf>
    <xf numFmtId="14" fontId="0" fillId="0" borderId="0" xfId="0" applyNumberFormat="1" applyAlignment="1">
      <alignment horizontal="left"/>
    </xf>
    <xf numFmtId="0" fontId="24" fillId="0" borderId="0" xfId="0" applyFont="1" applyAlignment="1">
      <alignment horizontal="center"/>
    </xf>
    <xf numFmtId="0" fontId="10" fillId="0" borderId="0" xfId="0" applyFont="1" applyAlignment="1">
      <alignment horizontal="center"/>
    </xf>
    <xf numFmtId="0" fontId="0" fillId="0" borderId="0" xfId="0" applyAlignment="1">
      <alignment horizontal="left" wrapText="1"/>
    </xf>
    <xf numFmtId="0" fontId="6" fillId="0" borderId="0" xfId="0" applyFont="1" applyAlignment="1">
      <alignment wrapText="1"/>
    </xf>
    <xf numFmtId="0" fontId="0" fillId="0" borderId="0" xfId="0" applyAlignment="1">
      <alignment wrapText="1"/>
    </xf>
    <xf numFmtId="0" fontId="0" fillId="0" borderId="0" xfId="0" applyAlignment="1">
      <alignment horizontal="center"/>
    </xf>
  </cellXfs>
  <cellStyles count="6">
    <cellStyle name="Normal" xfId="0" builtinId="0"/>
    <cellStyle name="Normal_2nd measurements" xfId="3" xr:uid="{00000000-0005-0000-0000-000001000000}"/>
    <cellStyle name="Normal_2nd measurements 2" xfId="4" xr:uid="{00000000-0005-0000-0000-000002000000}"/>
    <cellStyle name="Normal_3rd measurements" xfId="5" xr:uid="{00000000-0005-0000-0000-000003000000}"/>
    <cellStyle name="Normal_Sheet1" xfId="1" xr:uid="{00000000-0005-0000-0000-000004000000}"/>
    <cellStyle name="Normal_Sheet1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Component Contribution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'OL Summary ASCLD-LAB format rev'!$J$8:$J$12</c:f>
              <c:numCache>
                <c:formatCode>0.0</c:formatCode>
                <c:ptCount val="5"/>
                <c:pt idx="0">
                  <c:v>86.42819379147781</c:v>
                </c:pt>
                <c:pt idx="1">
                  <c:v>13.43121163072542</c:v>
                </c:pt>
                <c:pt idx="2">
                  <c:v>8.0679542423154976E-2</c:v>
                </c:pt>
                <c:pt idx="3">
                  <c:v>4.1163031848548458E-4</c:v>
                </c:pt>
                <c:pt idx="4">
                  <c:v>5.9503405055150532E-2</c:v>
                </c:pt>
              </c:numCache>
            </c:numRef>
          </c:val>
          <c:extLst>
            <c:ext xmlns:c16="http://schemas.microsoft.com/office/drawing/2014/chart" uri="{C3380CC4-5D6E-409C-BE32-E72D297353CC}">
              <c16:uniqueId val="{00000000-33EE-4E16-8860-DB804F821D31}"/>
            </c:ext>
          </c:extLst>
        </c:ser>
        <c:dLbls>
          <c:showLegendKey val="0"/>
          <c:showVal val="0"/>
          <c:showCatName val="0"/>
          <c:showSerName val="0"/>
          <c:showPercent val="0"/>
          <c:showBubbleSize val="0"/>
        </c:dLbls>
        <c:gapWidth val="219"/>
        <c:overlap val="-27"/>
        <c:axId val="200546752"/>
        <c:axId val="200547136"/>
      </c:barChart>
      <c:catAx>
        <c:axId val="2005467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547136"/>
        <c:crosses val="autoZero"/>
        <c:auto val="1"/>
        <c:lblAlgn val="ctr"/>
        <c:lblOffset val="100"/>
        <c:noMultiLvlLbl val="0"/>
      </c:catAx>
      <c:valAx>
        <c:axId val="2005471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546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3859011373578305"/>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'BL Summary ASCLD-LAB format rev'!$J$7</c:f>
              <c:strCache>
                <c:ptCount val="1"/>
                <c:pt idx="0">
                  <c:v>Component
Contribution
%
(row 39)</c:v>
                </c:pt>
              </c:strCache>
            </c:strRef>
          </c:tx>
          <c:spPr>
            <a:solidFill>
              <a:schemeClr val="accent1"/>
            </a:solidFill>
            <a:ln>
              <a:noFill/>
            </a:ln>
            <a:effectLst/>
          </c:spPr>
          <c:invertIfNegative val="0"/>
          <c:val>
            <c:numRef>
              <c:f>'BL Summary ASCLD-LAB format rev'!$J$8:$J$12</c:f>
              <c:numCache>
                <c:formatCode>0.0</c:formatCode>
                <c:ptCount val="5"/>
                <c:pt idx="0">
                  <c:v>65.637026010587633</c:v>
                </c:pt>
                <c:pt idx="1">
                  <c:v>34.006161505090951</c:v>
                </c:pt>
                <c:pt idx="2">
                  <c:v>0.20475517916153319</c:v>
                </c:pt>
                <c:pt idx="3">
                  <c:v>1.0446692814363937E-3</c:v>
                </c:pt>
                <c:pt idx="4">
                  <c:v>0.15101263587845945</c:v>
                </c:pt>
              </c:numCache>
            </c:numRef>
          </c:val>
          <c:extLst>
            <c:ext xmlns:c16="http://schemas.microsoft.com/office/drawing/2014/chart" uri="{C3380CC4-5D6E-409C-BE32-E72D297353CC}">
              <c16:uniqueId val="{00000000-3497-4927-AE22-CF1D52A4EA8D}"/>
            </c:ext>
          </c:extLst>
        </c:ser>
        <c:dLbls>
          <c:showLegendKey val="0"/>
          <c:showVal val="0"/>
          <c:showCatName val="0"/>
          <c:showSerName val="0"/>
          <c:showPercent val="0"/>
          <c:showBubbleSize val="0"/>
        </c:dLbls>
        <c:gapWidth val="219"/>
        <c:overlap val="-27"/>
        <c:axId val="314311248"/>
        <c:axId val="314312232"/>
      </c:barChart>
      <c:catAx>
        <c:axId val="31431124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4312232"/>
        <c:crosses val="autoZero"/>
        <c:auto val="1"/>
        <c:lblAlgn val="ctr"/>
        <c:lblOffset val="100"/>
        <c:noMultiLvlLbl val="0"/>
      </c:catAx>
      <c:valAx>
        <c:axId val="3143122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43112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175260</xdr:colOff>
      <xdr:row>0</xdr:row>
      <xdr:rowOff>60960</xdr:rowOff>
    </xdr:from>
    <xdr:to>
      <xdr:col>10</xdr:col>
      <xdr:colOff>594360</xdr:colOff>
      <xdr:row>9</xdr:row>
      <xdr:rowOff>99060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75260" y="60960"/>
          <a:ext cx="7627620" cy="1684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Example</a:t>
          </a:r>
          <a:r>
            <a:rPr lang="en-US" sz="1200" b="1" baseline="0"/>
            <a:t> Spreadsheet for Calculating Uncertainty for Measurement of Overall Length and Barrel Length</a:t>
          </a:r>
        </a:p>
        <a:p>
          <a:r>
            <a:rPr lang="en-US" sz="1200" b="1" baseline="0"/>
            <a:t>November 14, 2017</a:t>
          </a:r>
        </a:p>
        <a:p>
          <a:endParaRPr lang="en-US" sz="1200" b="1" baseline="0"/>
        </a:p>
        <a:p>
          <a:r>
            <a:rPr lang="en-US" sz="1100" b="0" baseline="0"/>
            <a:t>The spreadsheet begins on Sheet 1 with simulated data involving 80 measurements each for barrel length and overall length, shown in columns D and E.  The 80 measurements  include five observers taking  four measurements each on four firearms.  The calculations here yield a mean value for the overall length and barrel length of each firearm and </a:t>
          </a:r>
          <a:r>
            <a:rPr lang="en-US" sz="1100" b="0" baseline="0">
              <a:solidFill>
                <a:schemeClr val="dk1"/>
              </a:solidFill>
              <a:effectLst/>
              <a:latin typeface="+mn-lt"/>
              <a:ea typeface="+mn-ea"/>
              <a:cs typeface="+mn-cs"/>
            </a:rPr>
            <a:t>a Type A standard uncertainty (Stdev) calculated from 80 measurements by all observers.  The four values of standard uncertainty are pooled to yield a value of statistical reproducibility for OL and BL measurements, shown in yellow.  This value is carried onto Sheet 2 as one component of a summary uncertainty budget tabulated in ASCLD/LAB  recommended format.  </a:t>
          </a:r>
          <a:r>
            <a:rPr lang="en-US" sz="1100" b="0" baseline="0"/>
            <a:t> </a:t>
          </a:r>
        </a:p>
        <a:p>
          <a:endParaRPr 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114300</xdr:colOff>
      <xdr:row>7</xdr:row>
      <xdr:rowOff>83820</xdr:rowOff>
    </xdr:from>
    <xdr:to>
      <xdr:col>17</xdr:col>
      <xdr:colOff>419100</xdr:colOff>
      <xdr:row>12</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555625</xdr:colOff>
      <xdr:row>6</xdr:row>
      <xdr:rowOff>344487</xdr:rowOff>
    </xdr:from>
    <xdr:to>
      <xdr:col>18</xdr:col>
      <xdr:colOff>249238</xdr:colOff>
      <xdr:row>11</xdr:row>
      <xdr:rowOff>477837</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92"/>
  <sheetViews>
    <sheetView topLeftCell="A63" zoomScaleNormal="100" workbookViewId="0">
      <selection activeCell="M9" sqref="M9"/>
    </sheetView>
  </sheetViews>
  <sheetFormatPr baseColWidth="10" defaultColWidth="8.83203125" defaultRowHeight="15" x14ac:dyDescent="0.2"/>
  <cols>
    <col min="1" max="1" width="10.33203125" style="4" customWidth="1"/>
    <col min="2" max="2" width="12.5" style="4" customWidth="1"/>
    <col min="3" max="3" width="13.5" style="4" customWidth="1"/>
    <col min="4" max="4" width="8.83203125" style="4" customWidth="1"/>
    <col min="5" max="5" width="8.83203125" style="4"/>
    <col min="6" max="6" width="12.6640625" style="4" customWidth="1"/>
    <col min="9" max="9" width="11.5" bestFit="1" customWidth="1"/>
  </cols>
  <sheetData>
    <row r="2" spans="1:15" x14ac:dyDescent="0.2">
      <c r="M2" s="47"/>
    </row>
    <row r="4" spans="1:15" x14ac:dyDescent="0.2">
      <c r="M4" s="47"/>
    </row>
    <row r="5" spans="1:15" x14ac:dyDescent="0.2">
      <c r="M5" s="47"/>
    </row>
    <row r="11" spans="1:15" x14ac:dyDescent="0.2">
      <c r="A11" s="1" t="s">
        <v>0</v>
      </c>
      <c r="B11" s="1" t="s">
        <v>1</v>
      </c>
      <c r="C11" s="1" t="s">
        <v>2</v>
      </c>
      <c r="D11" s="1" t="s">
        <v>3</v>
      </c>
      <c r="E11" s="1" t="s">
        <v>4</v>
      </c>
      <c r="F11" s="12" t="s">
        <v>5</v>
      </c>
      <c r="G11" s="72" t="s">
        <v>6</v>
      </c>
      <c r="H11" s="73"/>
      <c r="I11" s="52"/>
      <c r="J11" s="73" t="s">
        <v>7</v>
      </c>
      <c r="K11" s="74"/>
    </row>
    <row r="12" spans="1:15" x14ac:dyDescent="0.2">
      <c r="A12" s="56"/>
      <c r="B12" s="56"/>
      <c r="C12" s="56"/>
      <c r="D12" s="56"/>
      <c r="E12" s="56"/>
      <c r="F12" s="53" t="s">
        <v>8</v>
      </c>
      <c r="G12" s="55"/>
      <c r="H12" s="55"/>
      <c r="I12" s="52"/>
      <c r="J12" s="55"/>
      <c r="K12" s="56"/>
    </row>
    <row r="13" spans="1:15" x14ac:dyDescent="0.2">
      <c r="A13" s="2" t="s">
        <v>9</v>
      </c>
      <c r="B13" s="7">
        <v>42005</v>
      </c>
      <c r="C13" s="2">
        <v>11</v>
      </c>
      <c r="D13" s="2">
        <v>20.4375</v>
      </c>
      <c r="E13" s="2">
        <v>9.6875</v>
      </c>
      <c r="G13" s="17" t="s">
        <v>10</v>
      </c>
      <c r="H13" s="4" t="s">
        <v>11</v>
      </c>
      <c r="I13" s="4"/>
      <c r="J13" s="4" t="s">
        <v>10</v>
      </c>
      <c r="K13" s="4" t="s">
        <v>11</v>
      </c>
    </row>
    <row r="14" spans="1:15" x14ac:dyDescent="0.2">
      <c r="A14" s="2" t="s">
        <v>9</v>
      </c>
      <c r="B14" s="7">
        <v>42005</v>
      </c>
      <c r="C14" s="2">
        <v>22</v>
      </c>
      <c r="D14" s="8">
        <v>28.6875</v>
      </c>
      <c r="E14" s="8">
        <v>11.875</v>
      </c>
      <c r="G14" s="4"/>
      <c r="H14" s="4"/>
      <c r="I14" s="4"/>
      <c r="J14" s="4"/>
      <c r="K14" s="4"/>
      <c r="O14" s="48"/>
    </row>
    <row r="15" spans="1:15" x14ac:dyDescent="0.2">
      <c r="A15" s="3" t="s">
        <v>9</v>
      </c>
      <c r="B15" s="7">
        <v>42005</v>
      </c>
      <c r="C15" s="3">
        <v>33</v>
      </c>
      <c r="D15" s="8">
        <v>18.5</v>
      </c>
      <c r="E15" s="8">
        <v>12.25</v>
      </c>
      <c r="F15" s="4" t="s">
        <v>12</v>
      </c>
      <c r="G15" s="4">
        <f>AVERAGE(D13,D17,D21,D25,D29,D34,D38,D42,D46,D50,D55,D59,D63,D67,D71,D76,D80,D84,D88,D92)</f>
        <v>20.434374999999999</v>
      </c>
      <c r="H15" s="4">
        <f>STDEV(D13,D17,D21,D25,D29,D34,D38,D42,D46,D50,D55,D59,D63,D67,D71,D76,D80,D84,D88,D92)</f>
        <v>2.4627153926637887E-2</v>
      </c>
      <c r="I15" s="4"/>
      <c r="J15" s="4">
        <f>AVERAGE(E13,E17,E21,E25,E29,E34,E38,E42,E46,E50,E55,E59,E63,E67,E71,E76,E80,E84,E88,E92)</f>
        <v>9.734375</v>
      </c>
      <c r="K15" s="4">
        <f>STDEV(E13,E17,E21,E25,E29,E34,E38,E42,E46,E50,E55,E59,E63,E67,E71,E76,E80,E71,E84,E88,E92)</f>
        <v>2.8931878117892232E-2</v>
      </c>
    </row>
    <row r="16" spans="1:15" x14ac:dyDescent="0.2">
      <c r="A16" s="2" t="s">
        <v>9</v>
      </c>
      <c r="B16" s="7">
        <v>42005</v>
      </c>
      <c r="C16" s="2">
        <v>44</v>
      </c>
      <c r="D16" s="8">
        <v>20.1875</v>
      </c>
      <c r="E16" s="8">
        <v>13.625</v>
      </c>
      <c r="G16" s="4"/>
      <c r="H16" s="4"/>
      <c r="I16" s="4"/>
      <c r="J16" s="4"/>
      <c r="K16" s="4"/>
    </row>
    <row r="17" spans="1:11" x14ac:dyDescent="0.2">
      <c r="A17" s="3" t="s">
        <v>13</v>
      </c>
      <c r="B17" s="7">
        <v>42005</v>
      </c>
      <c r="C17" s="3">
        <v>11</v>
      </c>
      <c r="D17" s="3">
        <v>20.4375</v>
      </c>
      <c r="E17" s="3">
        <v>9.75</v>
      </c>
      <c r="F17" s="4" t="s">
        <v>14</v>
      </c>
      <c r="G17" s="4">
        <f>AVERAGE(D14,D18,D22,D26,D30,D35,D39,D43,D47,D51,D56,D60,D64,D68,D72,D73,D77,D81,D85,D89)</f>
        <v>28.681249999999999</v>
      </c>
      <c r="H17" s="4">
        <f>STDEV(D14,D18,D22,D26,D30,D35,D39,D43,D47,D51,D56,D60,D64,D68,D72,D73,D77,D81,D85,D89)</f>
        <v>2.7950849718747377E-2</v>
      </c>
      <c r="I17" s="22" t="s">
        <v>15</v>
      </c>
      <c r="J17" s="4">
        <f>AVERAGE(E14,E18,E22,E26,E30,E35,E39,E43,E47,E51,E56,E60,E64,E68,E72,E73,E77,E81,E85,E89)</f>
        <v>11.028124999999999</v>
      </c>
      <c r="K17" s="4">
        <f>STDEV(E14,E18,E22,E26,E30,E35,E39,E43,E47,E51,E56,E60,E64,E68,E72,E73,E77,E81,E85,E89)</f>
        <v>0.20122466332827826</v>
      </c>
    </row>
    <row r="18" spans="1:11" x14ac:dyDescent="0.2">
      <c r="A18" s="3" t="s">
        <v>13</v>
      </c>
      <c r="B18" s="7">
        <v>42005</v>
      </c>
      <c r="C18" s="2">
        <v>22</v>
      </c>
      <c r="D18" s="8">
        <v>28.6875</v>
      </c>
      <c r="E18" s="8">
        <v>11</v>
      </c>
      <c r="G18" s="4"/>
      <c r="H18" s="4"/>
      <c r="I18" s="4"/>
      <c r="J18" s="4"/>
      <c r="K18" s="4"/>
    </row>
    <row r="19" spans="1:11" x14ac:dyDescent="0.2">
      <c r="A19" s="3" t="s">
        <v>13</v>
      </c>
      <c r="B19" s="7">
        <v>42005</v>
      </c>
      <c r="C19" s="3">
        <v>33</v>
      </c>
      <c r="D19" s="9">
        <v>18.5</v>
      </c>
      <c r="E19" s="9">
        <v>12.25</v>
      </c>
      <c r="F19" s="4" t="s">
        <v>16</v>
      </c>
      <c r="G19" s="4">
        <f>AVERAGE(D15,D19,D23,D27,D31,D36,D40,D44,D48,D52,D53,D57,D61,D65,D69,D74,D78,D82,D86,D90)</f>
        <v>18.712499999999999</v>
      </c>
      <c r="H19" s="4">
        <f>STDEV(D15,D19,D23,D27,D31,D36,D40,D44,D48,D52,D53,D57,D61,D65,D69,D74,D78,D82,D86,D90)</f>
        <v>7.6948376406386576E-2</v>
      </c>
      <c r="I19" s="4"/>
      <c r="J19" s="4">
        <f>AVERAGE(E15,E19,E23,E27,E31,E36,E40,E44,E48,E52,E53,E57,E61,E65,E69,E74,E78,E82,E86,E90)</f>
        <v>12.25</v>
      </c>
      <c r="K19" s="4">
        <f>STDEV(E15,E19,E23,E27,E31,E36,E40,E44,E48,E52,E53,E57,E61,E65,E69,E74,E78,E82,E86,E90)</f>
        <v>2.0277677641345318E-2</v>
      </c>
    </row>
    <row r="20" spans="1:11" x14ac:dyDescent="0.2">
      <c r="A20" s="3" t="s">
        <v>13</v>
      </c>
      <c r="B20" s="7">
        <v>42005</v>
      </c>
      <c r="C20" s="2">
        <v>44</v>
      </c>
      <c r="D20" s="9">
        <v>20.25</v>
      </c>
      <c r="E20" s="9">
        <v>13.5625</v>
      </c>
      <c r="G20" s="4"/>
      <c r="H20" s="4"/>
      <c r="I20" s="4"/>
      <c r="J20" s="4"/>
      <c r="K20" s="4"/>
    </row>
    <row r="21" spans="1:11" x14ac:dyDescent="0.2">
      <c r="A21" s="3" t="s">
        <v>17</v>
      </c>
      <c r="B21" s="7">
        <v>42005</v>
      </c>
      <c r="C21" s="3">
        <v>11</v>
      </c>
      <c r="D21" s="3">
        <v>20.4375</v>
      </c>
      <c r="E21" s="3">
        <v>9.6875</v>
      </c>
      <c r="F21" s="4" t="s">
        <v>18</v>
      </c>
      <c r="G21" s="4">
        <f>AVERAGE(D16,D20,D24,D28,D32,D37,D41,D45,D49,D54,D58,D62,D66,D70,D75,D79,D83,D87,D91)</f>
        <v>20.233552631578949</v>
      </c>
      <c r="H21" s="4">
        <f>STDEV(D16,D20,D24,D28,D32,D33,D37,D41,D45,D49,D54,D58,D62,D66,D70,D75,D79,D83,D87,D91)</f>
        <v>2.7766353644957456E-2</v>
      </c>
      <c r="I21" s="4"/>
      <c r="J21" s="4">
        <f>AVERAGE(E16,E20,E24,E28,E32,E37,E41,E45,E49,E54,E58,E62,E66,E70,E75,E79,E83,E87,E91)</f>
        <v>13.618421052631579</v>
      </c>
      <c r="K21" s="4">
        <f>STDEV(E16,E20,E24,E28,E32,E33,E37,E41,E45,E49,E54,E58,E62,E66,E70,E75,E79,E83,E87,E91)</f>
        <v>1.9237094101596644E-2</v>
      </c>
    </row>
    <row r="22" spans="1:11" x14ac:dyDescent="0.2">
      <c r="A22" s="3" t="s">
        <v>17</v>
      </c>
      <c r="B22" s="7">
        <v>42005</v>
      </c>
      <c r="C22" s="2">
        <v>22</v>
      </c>
      <c r="D22" s="9">
        <v>28.6875</v>
      </c>
      <c r="E22" s="9">
        <v>11</v>
      </c>
      <c r="G22" s="4"/>
      <c r="H22" s="4"/>
      <c r="I22" s="4"/>
      <c r="J22" s="4"/>
      <c r="K22" s="4"/>
    </row>
    <row r="23" spans="1:11" x14ac:dyDescent="0.2">
      <c r="A23" s="3" t="s">
        <v>17</v>
      </c>
      <c r="B23" s="7">
        <v>42005</v>
      </c>
      <c r="C23" s="3">
        <v>33</v>
      </c>
      <c r="D23" s="8">
        <v>18.6875</v>
      </c>
      <c r="E23" s="8">
        <v>12.25</v>
      </c>
      <c r="F23" s="4" t="s">
        <v>19</v>
      </c>
      <c r="G23" t="s">
        <v>20</v>
      </c>
      <c r="H23" s="4"/>
      <c r="I23" s="4"/>
      <c r="J23" s="4">
        <f>AVERAGE(E18,E22,E26,E30,E35,E39,E43,E47,E51,E56,E60,E64,E68,E72,E73,E77,E81,E85,E89)</f>
        <v>10.983552631578947</v>
      </c>
      <c r="K23" s="4">
        <f>STDEV(E18,E22,E26,E30,E35,E39,E43,E47,E51,E56,E60,E64,E68,E72,E73,E77,E81,E85,E89)</f>
        <v>2.8275870522429008E-2</v>
      </c>
    </row>
    <row r="24" spans="1:11" x14ac:dyDescent="0.2">
      <c r="A24" s="3" t="s">
        <v>17</v>
      </c>
      <c r="B24" s="7">
        <v>42005</v>
      </c>
      <c r="C24" s="2">
        <v>44</v>
      </c>
      <c r="D24" s="8">
        <v>20.1875</v>
      </c>
      <c r="E24" s="8">
        <v>13.625</v>
      </c>
      <c r="G24" t="s">
        <v>21</v>
      </c>
      <c r="H24" s="15"/>
      <c r="I24" s="15"/>
    </row>
    <row r="25" spans="1:11" x14ac:dyDescent="0.2">
      <c r="A25" s="2" t="s">
        <v>22</v>
      </c>
      <c r="B25" s="7">
        <v>42005</v>
      </c>
      <c r="C25" s="2">
        <v>11</v>
      </c>
      <c r="D25" s="2">
        <v>20.4375</v>
      </c>
      <c r="E25" s="2">
        <v>9.75</v>
      </c>
      <c r="G25" s="21" t="s">
        <v>23</v>
      </c>
      <c r="H25" s="16"/>
      <c r="I25" s="15"/>
    </row>
    <row r="26" spans="1:11" x14ac:dyDescent="0.2">
      <c r="A26" s="2" t="s">
        <v>22</v>
      </c>
      <c r="B26" s="7">
        <v>42005</v>
      </c>
      <c r="C26" s="3">
        <v>22</v>
      </c>
      <c r="D26" s="8">
        <v>28.5625</v>
      </c>
      <c r="E26" s="8">
        <v>10.9375</v>
      </c>
      <c r="G26" t="s">
        <v>24</v>
      </c>
      <c r="H26" s="18"/>
      <c r="I26" s="16"/>
    </row>
    <row r="27" spans="1:11" x14ac:dyDescent="0.2">
      <c r="A27" s="2" t="s">
        <v>22</v>
      </c>
      <c r="B27" s="7">
        <v>42005</v>
      </c>
      <c r="C27" s="2">
        <v>33</v>
      </c>
      <c r="D27" s="9">
        <v>18.6875</v>
      </c>
      <c r="E27" s="9">
        <v>12.25</v>
      </c>
      <c r="G27" s="14"/>
      <c r="H27" s="16"/>
      <c r="I27" s="15"/>
    </row>
    <row r="28" spans="1:11" x14ac:dyDescent="0.2">
      <c r="A28" s="2" t="s">
        <v>22</v>
      </c>
      <c r="B28" s="7">
        <v>42005</v>
      </c>
      <c r="C28" s="3">
        <v>44</v>
      </c>
      <c r="D28" s="9">
        <v>20.25</v>
      </c>
      <c r="E28" s="9">
        <v>13.625</v>
      </c>
      <c r="H28" s="18" t="s">
        <v>25</v>
      </c>
      <c r="I28" s="54"/>
      <c r="K28" s="22" t="s">
        <v>26</v>
      </c>
    </row>
    <row r="29" spans="1:11" x14ac:dyDescent="0.2">
      <c r="A29" s="2" t="s">
        <v>27</v>
      </c>
      <c r="B29" s="7">
        <v>42005</v>
      </c>
      <c r="C29" s="2">
        <v>11</v>
      </c>
      <c r="D29" s="2">
        <v>20.4375</v>
      </c>
      <c r="E29" s="2">
        <v>9.75</v>
      </c>
      <c r="G29" s="19"/>
      <c r="H29" s="51">
        <f>SQRT((H15^2 + H17^2 + H19^2 + H21^2)/4)</f>
        <v>4.4943769692923255E-2</v>
      </c>
      <c r="I29" s="20"/>
      <c r="J29" s="20"/>
      <c r="K29" s="51">
        <f>SQRT((K15^2 + K23^2 + K19^2 + K21^2)/4)</f>
        <v>2.458570939199102E-2</v>
      </c>
    </row>
    <row r="30" spans="1:11" x14ac:dyDescent="0.2">
      <c r="A30" s="2" t="s">
        <v>27</v>
      </c>
      <c r="B30" s="7">
        <v>42005</v>
      </c>
      <c r="C30" s="3">
        <v>22</v>
      </c>
      <c r="D30" s="9">
        <v>28.6875</v>
      </c>
      <c r="E30" s="9">
        <v>11</v>
      </c>
    </row>
    <row r="31" spans="1:11" x14ac:dyDescent="0.2">
      <c r="A31" s="2" t="s">
        <v>27</v>
      </c>
      <c r="B31" s="7">
        <v>42005</v>
      </c>
      <c r="C31" s="2">
        <v>33</v>
      </c>
      <c r="D31" s="8">
        <v>18.6875</v>
      </c>
      <c r="E31" s="8">
        <v>12.25</v>
      </c>
      <c r="G31" t="s">
        <v>28</v>
      </c>
    </row>
    <row r="32" spans="1:11" x14ac:dyDescent="0.2">
      <c r="A32" s="2" t="s">
        <v>27</v>
      </c>
      <c r="B32" s="7">
        <v>42005</v>
      </c>
      <c r="C32" s="3">
        <v>44</v>
      </c>
      <c r="D32" s="8">
        <v>20.1875</v>
      </c>
      <c r="E32" s="8">
        <v>13.625</v>
      </c>
      <c r="I32" s="4">
        <v>80</v>
      </c>
    </row>
    <row r="33" spans="1:12" x14ac:dyDescent="0.2">
      <c r="A33" s="3" t="s">
        <v>13</v>
      </c>
      <c r="B33" s="7">
        <v>42006</v>
      </c>
      <c r="C33" s="4">
        <v>44</v>
      </c>
      <c r="D33" s="9">
        <v>20.25</v>
      </c>
      <c r="E33" s="9">
        <v>13.625</v>
      </c>
    </row>
    <row r="34" spans="1:12" x14ac:dyDescent="0.2">
      <c r="A34" s="3" t="s">
        <v>13</v>
      </c>
      <c r="B34" s="10">
        <v>42006</v>
      </c>
      <c r="C34" s="2">
        <v>11</v>
      </c>
      <c r="D34" s="3">
        <v>20.4375</v>
      </c>
      <c r="E34" s="3">
        <v>9.6875</v>
      </c>
      <c r="G34" t="s">
        <v>29</v>
      </c>
    </row>
    <row r="35" spans="1:12" x14ac:dyDescent="0.2">
      <c r="A35" s="3" t="s">
        <v>13</v>
      </c>
      <c r="B35" s="7">
        <v>42006</v>
      </c>
      <c r="C35" s="2">
        <v>22</v>
      </c>
      <c r="D35" s="8">
        <v>28.6875</v>
      </c>
      <c r="E35" s="8">
        <v>11</v>
      </c>
      <c r="I35" s="4">
        <v>4</v>
      </c>
    </row>
    <row r="36" spans="1:12" x14ac:dyDescent="0.2">
      <c r="A36" s="3" t="s">
        <v>13</v>
      </c>
      <c r="B36" s="10">
        <v>42006</v>
      </c>
      <c r="C36" s="3">
        <v>33</v>
      </c>
      <c r="D36" s="9">
        <v>18.6875</v>
      </c>
      <c r="E36" s="9">
        <v>12.25</v>
      </c>
    </row>
    <row r="37" spans="1:12" x14ac:dyDescent="0.2">
      <c r="A37" s="3" t="s">
        <v>17</v>
      </c>
      <c r="B37" s="7">
        <v>42007</v>
      </c>
      <c r="C37" s="4">
        <v>44</v>
      </c>
      <c r="D37" s="8">
        <v>20.25</v>
      </c>
      <c r="E37" s="8">
        <v>13.625</v>
      </c>
      <c r="G37" t="s">
        <v>30</v>
      </c>
    </row>
    <row r="38" spans="1:12" x14ac:dyDescent="0.2">
      <c r="A38" s="3" t="s">
        <v>17</v>
      </c>
      <c r="B38" s="7">
        <v>42007</v>
      </c>
      <c r="C38" s="2">
        <v>11</v>
      </c>
      <c r="D38" s="2">
        <v>20.4375</v>
      </c>
      <c r="E38" s="2">
        <v>9.75</v>
      </c>
      <c r="G38" s="50" t="s">
        <v>31</v>
      </c>
    </row>
    <row r="39" spans="1:12" x14ac:dyDescent="0.2">
      <c r="A39" s="3" t="s">
        <v>17</v>
      </c>
      <c r="B39" s="7">
        <v>42007</v>
      </c>
      <c r="C39" s="3">
        <v>22</v>
      </c>
      <c r="D39" s="9">
        <v>28.6875</v>
      </c>
      <c r="E39" s="9">
        <v>11</v>
      </c>
      <c r="H39" s="57">
        <f>H29*SQRT((I32-1)/(I32-I35))</f>
        <v>4.5822232638556525E-2</v>
      </c>
      <c r="K39" s="57">
        <f>K29*SQRT((I32-1)/(I32-I35))</f>
        <v>2.5066257304205263E-2</v>
      </c>
      <c r="L39" s="50" t="s">
        <v>32</v>
      </c>
    </row>
    <row r="40" spans="1:12" x14ac:dyDescent="0.2">
      <c r="A40" s="3" t="s">
        <v>17</v>
      </c>
      <c r="B40" s="7">
        <v>42007</v>
      </c>
      <c r="C40" s="2">
        <v>33</v>
      </c>
      <c r="D40" s="8">
        <v>18.75</v>
      </c>
      <c r="E40" s="8">
        <v>12.25</v>
      </c>
      <c r="G40" t="s">
        <v>33</v>
      </c>
      <c r="J40" t="s">
        <v>34</v>
      </c>
    </row>
    <row r="41" spans="1:12" x14ac:dyDescent="0.2">
      <c r="A41" s="2" t="s">
        <v>22</v>
      </c>
      <c r="B41" s="10">
        <v>42008</v>
      </c>
      <c r="C41" s="4">
        <v>44</v>
      </c>
      <c r="D41" s="9">
        <v>20.25</v>
      </c>
      <c r="E41" s="9">
        <v>13.625</v>
      </c>
      <c r="H41" s="20"/>
      <c r="I41" s="16"/>
    </row>
    <row r="42" spans="1:12" x14ac:dyDescent="0.2">
      <c r="A42" s="2" t="s">
        <v>22</v>
      </c>
      <c r="B42" s="7">
        <v>42008</v>
      </c>
      <c r="C42" s="3">
        <v>11</v>
      </c>
      <c r="D42" s="2">
        <v>20.5</v>
      </c>
      <c r="E42" s="2">
        <v>9.75</v>
      </c>
      <c r="G42" t="s">
        <v>35</v>
      </c>
      <c r="I42" s="15"/>
    </row>
    <row r="43" spans="1:12" x14ac:dyDescent="0.2">
      <c r="A43" s="2" t="s">
        <v>22</v>
      </c>
      <c r="B43" s="10">
        <v>42008</v>
      </c>
      <c r="C43" s="2">
        <v>22</v>
      </c>
      <c r="D43" s="8">
        <v>28.6875</v>
      </c>
      <c r="E43" s="8">
        <v>11</v>
      </c>
      <c r="G43" t="s">
        <v>36</v>
      </c>
      <c r="I43" s="49"/>
    </row>
    <row r="44" spans="1:12" x14ac:dyDescent="0.2">
      <c r="A44" s="2" t="s">
        <v>22</v>
      </c>
      <c r="B44" s="7">
        <v>42008</v>
      </c>
      <c r="C44" s="3">
        <v>33</v>
      </c>
      <c r="D44" s="9">
        <v>18.75</v>
      </c>
      <c r="E44" s="9">
        <v>12.25</v>
      </c>
      <c r="G44" t="s">
        <v>37</v>
      </c>
      <c r="H44" s="58"/>
      <c r="I44" s="15"/>
    </row>
    <row r="45" spans="1:12" x14ac:dyDescent="0.2">
      <c r="A45" s="2" t="s">
        <v>27</v>
      </c>
      <c r="B45" s="7">
        <v>42009</v>
      </c>
      <c r="C45" s="4">
        <v>44</v>
      </c>
      <c r="D45" s="8">
        <v>20.25</v>
      </c>
      <c r="E45" s="8">
        <v>13.625</v>
      </c>
      <c r="H45" s="15"/>
      <c r="I45" s="16"/>
    </row>
    <row r="46" spans="1:12" x14ac:dyDescent="0.2">
      <c r="A46" s="2" t="s">
        <v>27</v>
      </c>
      <c r="B46" s="10">
        <v>42009</v>
      </c>
      <c r="C46" s="2">
        <v>11</v>
      </c>
      <c r="D46" s="3">
        <v>20.4375</v>
      </c>
      <c r="E46" s="3">
        <v>9.6875</v>
      </c>
      <c r="G46" s="43" t="s">
        <v>38</v>
      </c>
      <c r="H46" s="16"/>
      <c r="I46" s="15"/>
    </row>
    <row r="47" spans="1:12" x14ac:dyDescent="0.2">
      <c r="A47" s="2" t="s">
        <v>27</v>
      </c>
      <c r="B47" s="7">
        <v>42009</v>
      </c>
      <c r="C47" s="2">
        <v>22</v>
      </c>
      <c r="D47" s="9">
        <v>28.6875</v>
      </c>
      <c r="E47" s="9">
        <v>10.9375</v>
      </c>
      <c r="G47" s="45" t="s">
        <v>39</v>
      </c>
      <c r="H47" s="15"/>
      <c r="I47" s="15"/>
    </row>
    <row r="48" spans="1:12" x14ac:dyDescent="0.2">
      <c r="A48" s="2" t="s">
        <v>27</v>
      </c>
      <c r="B48" s="10">
        <v>42009</v>
      </c>
      <c r="C48" s="3">
        <v>33</v>
      </c>
      <c r="D48" s="3">
        <v>18.75</v>
      </c>
      <c r="E48" s="3">
        <v>12.25</v>
      </c>
      <c r="G48" s="46" t="s">
        <v>40</v>
      </c>
      <c r="H48" s="16"/>
      <c r="I48" s="16"/>
    </row>
    <row r="49" spans="1:9" x14ac:dyDescent="0.2">
      <c r="A49" s="2" t="s">
        <v>9</v>
      </c>
      <c r="B49" s="7">
        <v>42010</v>
      </c>
      <c r="C49" s="4">
        <v>44</v>
      </c>
      <c r="D49" s="9">
        <v>20.25</v>
      </c>
      <c r="E49" s="9">
        <v>13.625</v>
      </c>
      <c r="G49" s="14"/>
      <c r="H49" s="15"/>
      <c r="I49" s="15"/>
    </row>
    <row r="50" spans="1:9" x14ac:dyDescent="0.2">
      <c r="A50" s="2" t="s">
        <v>9</v>
      </c>
      <c r="B50" s="10">
        <v>42010</v>
      </c>
      <c r="C50" s="2">
        <v>11</v>
      </c>
      <c r="D50" s="3">
        <v>20.4375</v>
      </c>
      <c r="E50" s="3">
        <v>9.75</v>
      </c>
      <c r="G50" s="43" t="s">
        <v>41</v>
      </c>
      <c r="H50" s="15"/>
      <c r="I50" s="16"/>
    </row>
    <row r="51" spans="1:9" x14ac:dyDescent="0.2">
      <c r="A51" s="2" t="s">
        <v>9</v>
      </c>
      <c r="B51" s="7">
        <v>42010</v>
      </c>
      <c r="C51" s="2">
        <v>22</v>
      </c>
      <c r="D51" s="8">
        <v>28.6875</v>
      </c>
      <c r="E51" s="8">
        <v>10.9375</v>
      </c>
    </row>
    <row r="52" spans="1:9" x14ac:dyDescent="0.2">
      <c r="A52" s="2" t="s">
        <v>9</v>
      </c>
      <c r="B52" s="10">
        <v>42010</v>
      </c>
      <c r="C52" s="2">
        <v>33</v>
      </c>
      <c r="D52" s="8">
        <v>18.75</v>
      </c>
      <c r="E52" s="8">
        <v>12.25</v>
      </c>
    </row>
    <row r="53" spans="1:9" x14ac:dyDescent="0.2">
      <c r="A53" s="2" t="s">
        <v>9</v>
      </c>
      <c r="B53" s="10">
        <v>42012</v>
      </c>
      <c r="C53" s="4">
        <v>33</v>
      </c>
      <c r="D53" s="9">
        <v>18.75</v>
      </c>
      <c r="E53" s="9">
        <v>12.25</v>
      </c>
      <c r="G53" s="13"/>
    </row>
    <row r="54" spans="1:9" x14ac:dyDescent="0.2">
      <c r="A54" s="2" t="s">
        <v>9</v>
      </c>
      <c r="B54" s="10">
        <v>42013</v>
      </c>
      <c r="C54" s="2">
        <v>44</v>
      </c>
      <c r="D54" s="8">
        <v>20.25</v>
      </c>
      <c r="E54" s="8">
        <v>13.625</v>
      </c>
      <c r="G54" s="13"/>
    </row>
    <row r="55" spans="1:9" x14ac:dyDescent="0.2">
      <c r="A55" s="2" t="s">
        <v>9</v>
      </c>
      <c r="B55" s="10">
        <v>42014</v>
      </c>
      <c r="C55" s="3">
        <v>11</v>
      </c>
      <c r="D55" s="3">
        <v>20.4375</v>
      </c>
      <c r="E55" s="3">
        <v>9.75</v>
      </c>
    </row>
    <row r="56" spans="1:9" x14ac:dyDescent="0.2">
      <c r="A56" s="2" t="s">
        <v>9</v>
      </c>
      <c r="B56" s="10">
        <v>42015</v>
      </c>
      <c r="C56" s="2">
        <v>22</v>
      </c>
      <c r="D56" s="9">
        <v>28.6875</v>
      </c>
      <c r="E56" s="9">
        <v>11</v>
      </c>
    </row>
    <row r="57" spans="1:9" x14ac:dyDescent="0.2">
      <c r="A57" s="2" t="s">
        <v>27</v>
      </c>
      <c r="B57" s="10">
        <v>42012</v>
      </c>
      <c r="C57" s="4">
        <v>33</v>
      </c>
      <c r="D57" s="8">
        <v>18.75</v>
      </c>
      <c r="E57" s="8">
        <v>12.25</v>
      </c>
    </row>
    <row r="58" spans="1:9" x14ac:dyDescent="0.2">
      <c r="A58" s="2" t="s">
        <v>27</v>
      </c>
      <c r="B58" s="10">
        <v>42013</v>
      </c>
      <c r="C58" s="5">
        <v>44</v>
      </c>
      <c r="D58" s="9">
        <v>20.25</v>
      </c>
      <c r="E58" s="9">
        <v>13.625</v>
      </c>
    </row>
    <row r="59" spans="1:9" x14ac:dyDescent="0.2">
      <c r="A59" s="2" t="s">
        <v>27</v>
      </c>
      <c r="B59" s="10">
        <v>42014</v>
      </c>
      <c r="C59" s="5">
        <v>11</v>
      </c>
      <c r="D59" s="5">
        <v>20.4375</v>
      </c>
      <c r="E59" s="5">
        <v>9.75</v>
      </c>
    </row>
    <row r="60" spans="1:9" x14ac:dyDescent="0.2">
      <c r="A60" s="2" t="s">
        <v>27</v>
      </c>
      <c r="B60" s="10">
        <v>42015</v>
      </c>
      <c r="C60" s="5">
        <v>22</v>
      </c>
      <c r="D60" s="8">
        <v>28.6875</v>
      </c>
      <c r="E60" s="8">
        <v>11</v>
      </c>
    </row>
    <row r="61" spans="1:9" x14ac:dyDescent="0.2">
      <c r="A61" s="2" t="s">
        <v>22</v>
      </c>
      <c r="B61" s="10">
        <v>42012</v>
      </c>
      <c r="C61" s="4">
        <v>33</v>
      </c>
      <c r="D61" s="9">
        <v>18.75</v>
      </c>
      <c r="E61" s="9">
        <v>12.25</v>
      </c>
    </row>
    <row r="62" spans="1:9" x14ac:dyDescent="0.2">
      <c r="A62" s="2" t="s">
        <v>22</v>
      </c>
      <c r="B62" s="10">
        <v>42013</v>
      </c>
      <c r="C62" s="5">
        <v>44</v>
      </c>
      <c r="D62" s="8">
        <v>20.25</v>
      </c>
      <c r="E62" s="8">
        <v>13.625</v>
      </c>
    </row>
    <row r="63" spans="1:9" x14ac:dyDescent="0.2">
      <c r="A63" s="2" t="s">
        <v>22</v>
      </c>
      <c r="B63" s="10">
        <v>42014</v>
      </c>
      <c r="C63" s="5">
        <v>11</v>
      </c>
      <c r="D63" s="5">
        <v>20.4375</v>
      </c>
      <c r="E63" s="5">
        <v>9.75</v>
      </c>
    </row>
    <row r="64" spans="1:9" x14ac:dyDescent="0.2">
      <c r="A64" s="2" t="s">
        <v>22</v>
      </c>
      <c r="B64" s="10">
        <v>42015</v>
      </c>
      <c r="C64" s="5">
        <v>22</v>
      </c>
      <c r="D64" s="8">
        <v>28.6875</v>
      </c>
      <c r="E64" s="8">
        <v>11</v>
      </c>
    </row>
    <row r="65" spans="1:7" x14ac:dyDescent="0.2">
      <c r="A65" s="3" t="s">
        <v>17</v>
      </c>
      <c r="B65" s="10">
        <v>42012</v>
      </c>
      <c r="C65" s="5">
        <v>33</v>
      </c>
      <c r="D65" s="9">
        <v>18.75</v>
      </c>
      <c r="E65" s="9">
        <v>12.3125</v>
      </c>
    </row>
    <row r="66" spans="1:7" x14ac:dyDescent="0.2">
      <c r="A66" s="3" t="s">
        <v>17</v>
      </c>
      <c r="B66" s="10">
        <v>42013</v>
      </c>
      <c r="C66" s="5">
        <v>44</v>
      </c>
      <c r="D66" s="8">
        <v>20.25</v>
      </c>
      <c r="E66" s="8">
        <v>13.625</v>
      </c>
    </row>
    <row r="67" spans="1:7" x14ac:dyDescent="0.2">
      <c r="A67" s="3" t="s">
        <v>17</v>
      </c>
      <c r="B67" s="10">
        <v>42014</v>
      </c>
      <c r="C67" s="5">
        <v>11</v>
      </c>
      <c r="D67" s="5">
        <v>20.4375</v>
      </c>
      <c r="E67" s="5">
        <v>9.75</v>
      </c>
    </row>
    <row r="68" spans="1:7" x14ac:dyDescent="0.2">
      <c r="A68" s="3" t="s">
        <v>17</v>
      </c>
      <c r="B68" s="10">
        <v>42015</v>
      </c>
      <c r="C68" s="5">
        <v>22</v>
      </c>
      <c r="D68" s="9">
        <v>28.6875</v>
      </c>
      <c r="E68" s="9">
        <v>11</v>
      </c>
      <c r="G68" s="14"/>
    </row>
    <row r="69" spans="1:7" x14ac:dyDescent="0.2">
      <c r="A69" s="3" t="s">
        <v>13</v>
      </c>
      <c r="B69" s="10">
        <v>42012</v>
      </c>
      <c r="C69" s="5">
        <v>33</v>
      </c>
      <c r="D69" s="8">
        <v>18.75</v>
      </c>
      <c r="E69" s="8">
        <v>12.25</v>
      </c>
      <c r="G69" s="13"/>
    </row>
    <row r="70" spans="1:7" x14ac:dyDescent="0.2">
      <c r="A70" s="3" t="s">
        <v>13</v>
      </c>
      <c r="B70" s="10">
        <v>42013</v>
      </c>
      <c r="C70" s="5">
        <v>44</v>
      </c>
      <c r="D70" s="9">
        <v>20.25</v>
      </c>
      <c r="E70" s="9">
        <v>13.625</v>
      </c>
      <c r="G70" s="14"/>
    </row>
    <row r="71" spans="1:7" x14ac:dyDescent="0.2">
      <c r="A71" s="3" t="s">
        <v>13</v>
      </c>
      <c r="B71" s="10">
        <v>42014</v>
      </c>
      <c r="C71" s="5">
        <v>11</v>
      </c>
      <c r="D71" s="5">
        <v>20.375</v>
      </c>
      <c r="E71" s="5">
        <v>9.6875</v>
      </c>
      <c r="G71" s="13"/>
    </row>
    <row r="72" spans="1:7" x14ac:dyDescent="0.2">
      <c r="A72" s="3" t="s">
        <v>13</v>
      </c>
      <c r="B72" s="10">
        <v>42015</v>
      </c>
      <c r="C72" s="5">
        <v>22</v>
      </c>
      <c r="D72" s="8">
        <v>28.6875</v>
      </c>
      <c r="E72" s="8">
        <v>10.9375</v>
      </c>
      <c r="G72" s="14"/>
    </row>
    <row r="73" spans="1:7" x14ac:dyDescent="0.2">
      <c r="A73" s="2" t="s">
        <v>27</v>
      </c>
      <c r="B73" s="10">
        <v>42018</v>
      </c>
      <c r="C73" s="5">
        <v>22</v>
      </c>
      <c r="D73" s="9">
        <v>28.6875</v>
      </c>
      <c r="E73" s="9">
        <v>11</v>
      </c>
      <c r="G73" s="13"/>
    </row>
    <row r="74" spans="1:7" x14ac:dyDescent="0.2">
      <c r="A74" s="2" t="s">
        <v>27</v>
      </c>
      <c r="B74" s="10">
        <v>42018</v>
      </c>
      <c r="C74" s="5">
        <v>33</v>
      </c>
      <c r="D74" s="8">
        <v>18.75</v>
      </c>
      <c r="E74" s="8">
        <v>12.25</v>
      </c>
      <c r="G74" s="14"/>
    </row>
    <row r="75" spans="1:7" x14ac:dyDescent="0.2">
      <c r="A75" s="2" t="s">
        <v>27</v>
      </c>
      <c r="B75" s="10">
        <v>42018</v>
      </c>
      <c r="C75" s="5">
        <v>44</v>
      </c>
      <c r="D75" s="8">
        <v>20.25</v>
      </c>
      <c r="E75" s="8">
        <v>13.625</v>
      </c>
    </row>
    <row r="76" spans="1:7" x14ac:dyDescent="0.2">
      <c r="A76" s="2" t="s">
        <v>27</v>
      </c>
      <c r="B76" s="10">
        <v>42018</v>
      </c>
      <c r="C76" s="5">
        <v>11</v>
      </c>
      <c r="D76" s="5">
        <v>20.375</v>
      </c>
      <c r="E76" s="5">
        <v>9.75</v>
      </c>
    </row>
    <row r="77" spans="1:7" x14ac:dyDescent="0.2">
      <c r="A77" s="2" t="s">
        <v>22</v>
      </c>
      <c r="B77" s="11">
        <v>42022</v>
      </c>
      <c r="C77" s="5">
        <v>22</v>
      </c>
      <c r="D77" s="9">
        <v>28.6875</v>
      </c>
      <c r="E77" s="9">
        <v>10.9375</v>
      </c>
    </row>
    <row r="78" spans="1:7" x14ac:dyDescent="0.2">
      <c r="A78" s="2" t="s">
        <v>22</v>
      </c>
      <c r="B78" s="11">
        <v>42022</v>
      </c>
      <c r="C78" s="5">
        <v>33</v>
      </c>
      <c r="D78" s="8">
        <v>18.75</v>
      </c>
      <c r="E78" s="8">
        <v>12.25</v>
      </c>
    </row>
    <row r="79" spans="1:7" x14ac:dyDescent="0.2">
      <c r="A79" s="2" t="s">
        <v>22</v>
      </c>
      <c r="B79" s="11">
        <v>42022</v>
      </c>
      <c r="C79" s="5">
        <v>44</v>
      </c>
      <c r="D79" s="9">
        <v>20.25</v>
      </c>
      <c r="E79" s="9">
        <v>13.5625</v>
      </c>
    </row>
    <row r="80" spans="1:7" x14ac:dyDescent="0.2">
      <c r="A80" s="2" t="s">
        <v>22</v>
      </c>
      <c r="B80" s="11">
        <v>42022</v>
      </c>
      <c r="C80" s="5">
        <v>11</v>
      </c>
      <c r="D80" s="5">
        <v>20.4375</v>
      </c>
      <c r="E80" s="5">
        <v>9.75</v>
      </c>
    </row>
    <row r="81" spans="1:5" x14ac:dyDescent="0.2">
      <c r="A81" s="3" t="s">
        <v>17</v>
      </c>
      <c r="B81" s="7">
        <v>42026</v>
      </c>
      <c r="C81" s="2">
        <v>22</v>
      </c>
      <c r="D81" s="8">
        <v>28.6875</v>
      </c>
      <c r="E81" s="8">
        <v>11</v>
      </c>
    </row>
    <row r="82" spans="1:5" x14ac:dyDescent="0.2">
      <c r="A82" s="3" t="s">
        <v>17</v>
      </c>
      <c r="B82" s="7">
        <v>42026</v>
      </c>
      <c r="C82" s="2">
        <v>33</v>
      </c>
      <c r="D82" s="8">
        <v>18.75</v>
      </c>
      <c r="E82" s="8">
        <v>12.1875</v>
      </c>
    </row>
    <row r="83" spans="1:5" x14ac:dyDescent="0.2">
      <c r="A83" s="3" t="s">
        <v>17</v>
      </c>
      <c r="B83" s="7">
        <v>42026</v>
      </c>
      <c r="C83" s="2">
        <v>44</v>
      </c>
      <c r="D83" s="8">
        <v>20.1875</v>
      </c>
      <c r="E83" s="8">
        <v>13.625</v>
      </c>
    </row>
    <row r="84" spans="1:5" x14ac:dyDescent="0.2">
      <c r="A84" s="3" t="s">
        <v>17</v>
      </c>
      <c r="B84" s="7">
        <v>42026</v>
      </c>
      <c r="C84" s="2">
        <v>11</v>
      </c>
      <c r="D84" s="2">
        <v>20.4375</v>
      </c>
      <c r="E84" s="2">
        <v>9.75</v>
      </c>
    </row>
    <row r="85" spans="1:5" x14ac:dyDescent="0.2">
      <c r="A85" s="3" t="s">
        <v>13</v>
      </c>
      <c r="B85" s="7">
        <v>42030</v>
      </c>
      <c r="C85" s="2">
        <v>22</v>
      </c>
      <c r="D85" s="9">
        <v>28.6875</v>
      </c>
      <c r="E85" s="9">
        <v>11</v>
      </c>
    </row>
    <row r="86" spans="1:5" x14ac:dyDescent="0.2">
      <c r="A86" s="3" t="s">
        <v>13</v>
      </c>
      <c r="B86" s="7">
        <v>42030</v>
      </c>
      <c r="C86" s="2">
        <v>33</v>
      </c>
      <c r="D86" s="9">
        <v>18.75</v>
      </c>
      <c r="E86" s="9">
        <v>12.25</v>
      </c>
    </row>
    <row r="87" spans="1:5" x14ac:dyDescent="0.2">
      <c r="A87" s="3" t="s">
        <v>13</v>
      </c>
      <c r="B87" s="7">
        <v>42030</v>
      </c>
      <c r="C87" s="2">
        <v>44</v>
      </c>
      <c r="D87" s="9">
        <v>20.1875</v>
      </c>
      <c r="E87" s="9">
        <v>13.625</v>
      </c>
    </row>
    <row r="88" spans="1:5" x14ac:dyDescent="0.2">
      <c r="A88" s="3" t="s">
        <v>13</v>
      </c>
      <c r="B88" s="7">
        <v>42030</v>
      </c>
      <c r="C88" s="2">
        <v>11</v>
      </c>
      <c r="D88" s="2">
        <v>20.4375</v>
      </c>
      <c r="E88" s="2">
        <v>9.75</v>
      </c>
    </row>
    <row r="89" spans="1:5" x14ac:dyDescent="0.2">
      <c r="A89" s="2" t="s">
        <v>9</v>
      </c>
      <c r="B89" s="7">
        <v>42035</v>
      </c>
      <c r="C89" s="2">
        <v>22</v>
      </c>
      <c r="D89" s="8">
        <v>28.6875</v>
      </c>
      <c r="E89" s="8">
        <v>11</v>
      </c>
    </row>
    <row r="90" spans="1:5" x14ac:dyDescent="0.2">
      <c r="A90" s="2" t="s">
        <v>9</v>
      </c>
      <c r="B90" s="7">
        <v>42035</v>
      </c>
      <c r="C90" s="2">
        <v>33</v>
      </c>
      <c r="D90" s="8">
        <v>18.75</v>
      </c>
      <c r="E90" s="8">
        <v>12.25</v>
      </c>
    </row>
    <row r="91" spans="1:5" x14ac:dyDescent="0.2">
      <c r="A91" s="2" t="s">
        <v>9</v>
      </c>
      <c r="B91" s="7">
        <v>42035</v>
      </c>
      <c r="C91" s="2">
        <v>44</v>
      </c>
      <c r="D91" s="8">
        <v>20.25</v>
      </c>
      <c r="E91" s="8">
        <v>13.625</v>
      </c>
    </row>
    <row r="92" spans="1:5" x14ac:dyDescent="0.2">
      <c r="A92" s="2" t="s">
        <v>9</v>
      </c>
      <c r="B92" s="7">
        <v>42035</v>
      </c>
      <c r="C92" s="6">
        <v>11</v>
      </c>
      <c r="D92" s="6">
        <v>20.4375</v>
      </c>
      <c r="E92" s="6">
        <v>9.75</v>
      </c>
    </row>
  </sheetData>
  <mergeCells count="2">
    <mergeCell ref="G11:H11"/>
    <mergeCell ref="J11:K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6"/>
  <sheetViews>
    <sheetView tabSelected="1" zoomScaleNormal="100" workbookViewId="0">
      <selection activeCell="A6" sqref="A6:J6"/>
    </sheetView>
  </sheetViews>
  <sheetFormatPr baseColWidth="10" defaultColWidth="8.83203125" defaultRowHeight="15" x14ac:dyDescent="0.2"/>
  <cols>
    <col min="2" max="2" width="20.6640625" customWidth="1"/>
    <col min="3" max="3" width="10" customWidth="1"/>
    <col min="5" max="5" width="9" customWidth="1"/>
    <col min="6" max="6" width="11.5" customWidth="1"/>
    <col min="9" max="9" width="11.1640625" customWidth="1"/>
    <col min="10" max="10" width="12" customWidth="1"/>
  </cols>
  <sheetData>
    <row r="1" spans="1:18" ht="21" x14ac:dyDescent="0.25">
      <c r="A1" s="77" t="s">
        <v>42</v>
      </c>
      <c r="B1" s="77"/>
      <c r="C1" s="77"/>
      <c r="D1" s="77"/>
      <c r="E1" s="77"/>
      <c r="F1" s="77"/>
      <c r="G1" s="77"/>
      <c r="H1" s="77"/>
      <c r="I1" s="77"/>
      <c r="J1" s="77"/>
      <c r="K1" s="77"/>
      <c r="L1" s="77"/>
      <c r="M1" s="77"/>
      <c r="N1" s="77"/>
      <c r="O1" s="77"/>
      <c r="P1" s="77"/>
      <c r="Q1" s="77"/>
      <c r="R1" s="77"/>
    </row>
    <row r="2" spans="1:18" ht="19" x14ac:dyDescent="0.25">
      <c r="A2" s="75" t="s">
        <v>43</v>
      </c>
      <c r="B2" s="75"/>
      <c r="C2" s="75"/>
      <c r="D2" s="76" t="s">
        <v>44</v>
      </c>
      <c r="E2" s="76"/>
      <c r="F2" s="76"/>
      <c r="G2" s="76"/>
      <c r="H2" s="76"/>
      <c r="I2" s="76"/>
      <c r="J2" s="76"/>
      <c r="K2" s="76"/>
      <c r="L2" s="76"/>
      <c r="M2" s="76"/>
      <c r="N2" s="76"/>
      <c r="O2" s="76"/>
      <c r="P2" s="76"/>
    </row>
    <row r="3" spans="1:18" ht="19" x14ac:dyDescent="0.25">
      <c r="A3" s="75" t="s">
        <v>45</v>
      </c>
      <c r="B3" s="75"/>
      <c r="C3" s="75"/>
      <c r="D3" s="76" t="s">
        <v>46</v>
      </c>
      <c r="E3" s="76"/>
      <c r="F3" s="76"/>
      <c r="G3" s="76"/>
      <c r="H3" s="76"/>
      <c r="I3" s="76"/>
      <c r="J3" s="76"/>
      <c r="K3" s="76"/>
      <c r="L3" s="76"/>
      <c r="M3" s="76"/>
      <c r="N3" s="76"/>
      <c r="O3" s="76"/>
      <c r="P3" s="76"/>
    </row>
    <row r="4" spans="1:18" ht="19" x14ac:dyDescent="0.25">
      <c r="A4" s="75" t="s">
        <v>47</v>
      </c>
      <c r="B4" s="75"/>
      <c r="C4" s="75"/>
      <c r="D4" s="76" t="s">
        <v>48</v>
      </c>
      <c r="E4" s="76"/>
      <c r="F4" s="76"/>
      <c r="G4" s="76"/>
      <c r="H4" s="76"/>
      <c r="I4" s="76"/>
      <c r="J4" s="76"/>
      <c r="K4" s="76"/>
      <c r="L4" s="76"/>
      <c r="M4" s="76"/>
      <c r="N4" s="76"/>
      <c r="O4" s="76"/>
      <c r="P4" s="76"/>
    </row>
    <row r="5" spans="1:18" ht="19" x14ac:dyDescent="0.25">
      <c r="A5" s="75" t="s">
        <v>49</v>
      </c>
      <c r="B5" s="75"/>
      <c r="C5" s="75"/>
      <c r="D5" s="76" t="s">
        <v>50</v>
      </c>
      <c r="E5" s="76"/>
      <c r="F5" s="76"/>
      <c r="G5" s="76"/>
      <c r="H5" s="76"/>
      <c r="I5" s="75" t="s">
        <v>51</v>
      </c>
      <c r="J5" s="75"/>
      <c r="K5" s="78">
        <v>43053</v>
      </c>
      <c r="L5" s="76"/>
      <c r="M5" s="76"/>
      <c r="N5" s="76"/>
      <c r="O5" s="76"/>
      <c r="P5" s="76"/>
    </row>
    <row r="6" spans="1:18" ht="19" x14ac:dyDescent="0.25">
      <c r="A6" s="79" t="s">
        <v>121</v>
      </c>
      <c r="B6" s="80"/>
      <c r="C6" s="80"/>
      <c r="D6" s="80"/>
      <c r="E6" s="80"/>
      <c r="F6" s="80"/>
      <c r="G6" s="80"/>
      <c r="H6" s="80"/>
      <c r="I6" s="80"/>
      <c r="J6" s="80"/>
      <c r="K6" s="71"/>
      <c r="L6" s="70"/>
      <c r="M6" s="70"/>
      <c r="N6" s="70"/>
      <c r="O6" s="70"/>
      <c r="P6" s="70"/>
    </row>
    <row r="7" spans="1:18" ht="46.5" customHeight="1" x14ac:dyDescent="0.2">
      <c r="A7" s="23" t="s">
        <v>52</v>
      </c>
      <c r="B7" s="23" t="s">
        <v>53</v>
      </c>
      <c r="C7" s="24" t="s">
        <v>54</v>
      </c>
      <c r="D7" s="24" t="s">
        <v>55</v>
      </c>
      <c r="E7" s="23" t="s">
        <v>57</v>
      </c>
      <c r="F7" s="23" t="s">
        <v>56</v>
      </c>
      <c r="G7" s="24" t="s">
        <v>58</v>
      </c>
      <c r="H7" s="23" t="s">
        <v>59</v>
      </c>
      <c r="I7" s="23" t="s">
        <v>60</v>
      </c>
      <c r="J7" s="23" t="s">
        <v>61</v>
      </c>
    </row>
    <row r="8" spans="1:18" ht="45" x14ac:dyDescent="0.2">
      <c r="A8" s="4">
        <v>1</v>
      </c>
      <c r="B8" s="33" t="s">
        <v>62</v>
      </c>
      <c r="C8" s="64">
        <v>4.5822000000000002E-2</v>
      </c>
      <c r="D8" s="34" t="s">
        <v>63</v>
      </c>
      <c r="E8" s="34" t="s">
        <v>64</v>
      </c>
      <c r="F8" s="34" t="s">
        <v>65</v>
      </c>
      <c r="G8" s="35">
        <v>1</v>
      </c>
      <c r="H8" s="34" t="s">
        <v>66</v>
      </c>
      <c r="I8" s="65">
        <f t="shared" ref="I8" si="0">C8/G8</f>
        <v>4.5822000000000002E-2</v>
      </c>
      <c r="J8" s="41">
        <f>(I8^2/SUMSQ($I$8:$I$15))*100</f>
        <v>86.42819379147781</v>
      </c>
    </row>
    <row r="9" spans="1:18" ht="30" x14ac:dyDescent="0.2">
      <c r="A9" s="4">
        <v>2</v>
      </c>
      <c r="B9" s="33" t="s">
        <v>67</v>
      </c>
      <c r="C9" s="65">
        <v>6.25E-2</v>
      </c>
      <c r="D9" s="34" t="s">
        <v>63</v>
      </c>
      <c r="E9" s="34" t="s">
        <v>68</v>
      </c>
      <c r="F9" s="34" t="s">
        <v>69</v>
      </c>
      <c r="G9" s="35">
        <v>3.46</v>
      </c>
      <c r="H9" s="36" t="s">
        <v>70</v>
      </c>
      <c r="I9" s="65">
        <f>C9/G9</f>
        <v>1.8063583815028903E-2</v>
      </c>
      <c r="J9" s="41">
        <f>(I9^2/SUMSQ($I$8:$I$15))*100</f>
        <v>13.43121163072542</v>
      </c>
    </row>
    <row r="10" spans="1:18" ht="40.5" customHeight="1" x14ac:dyDescent="0.2">
      <c r="A10" s="4">
        <v>3</v>
      </c>
      <c r="B10" s="33" t="s">
        <v>92</v>
      </c>
      <c r="C10" s="65">
        <v>1.4E-3</v>
      </c>
      <c r="D10" s="34" t="s">
        <v>63</v>
      </c>
      <c r="E10" s="34" t="s">
        <v>64</v>
      </c>
      <c r="F10" s="34" t="s">
        <v>65</v>
      </c>
      <c r="G10" s="35">
        <v>1</v>
      </c>
      <c r="H10" s="36">
        <v>19</v>
      </c>
      <c r="I10" s="65">
        <f t="shared" ref="I10" si="1">C10/G10</f>
        <v>1.4E-3</v>
      </c>
      <c r="J10" s="41">
        <f>(I10^2/SUMSQ($I$8:$I$15))*100</f>
        <v>8.0679542423154976E-2</v>
      </c>
    </row>
    <row r="11" spans="1:18" ht="66" customHeight="1" x14ac:dyDescent="0.2">
      <c r="A11" s="4">
        <v>4</v>
      </c>
      <c r="B11" s="63" t="s">
        <v>71</v>
      </c>
      <c r="C11" s="65">
        <v>2.0000000000000001E-4</v>
      </c>
      <c r="D11" s="59" t="s">
        <v>63</v>
      </c>
      <c r="E11" s="59" t="s">
        <v>68</v>
      </c>
      <c r="F11" s="59" t="s">
        <v>65</v>
      </c>
      <c r="G11" s="35">
        <v>2</v>
      </c>
      <c r="H11" s="36" t="s">
        <v>70</v>
      </c>
      <c r="I11" s="65">
        <f t="shared" ref="I11:I12" si="2">C11/G11</f>
        <v>1E-4</v>
      </c>
      <c r="J11" s="41">
        <f>(I11^2/SUMSQ($I$8:$I$15))*100</f>
        <v>4.1163031848548458E-4</v>
      </c>
    </row>
    <row r="12" spans="1:18" ht="60.5" customHeight="1" x14ac:dyDescent="0.2">
      <c r="A12" s="4">
        <v>5</v>
      </c>
      <c r="B12" s="66" t="s">
        <v>103</v>
      </c>
      <c r="C12" s="65">
        <v>2.0799999999999998E-3</v>
      </c>
      <c r="D12" s="59" t="s">
        <v>63</v>
      </c>
      <c r="E12" s="59" t="s">
        <v>68</v>
      </c>
      <c r="F12" s="59" t="s">
        <v>69</v>
      </c>
      <c r="G12" s="35">
        <v>1.73</v>
      </c>
      <c r="H12" s="36" t="s">
        <v>70</v>
      </c>
      <c r="I12" s="65">
        <f t="shared" si="2"/>
        <v>1.2023121387283236E-3</v>
      </c>
      <c r="J12" s="41">
        <f>(I12^2/SUMSQ($I$8:$I$15))*100</f>
        <v>5.9503405055150532E-2</v>
      </c>
    </row>
    <row r="13" spans="1:18" x14ac:dyDescent="0.2">
      <c r="A13" s="4">
        <v>6</v>
      </c>
      <c r="C13" s="4"/>
      <c r="D13" s="4"/>
      <c r="E13" s="4"/>
      <c r="F13" s="4"/>
      <c r="G13" s="4"/>
      <c r="H13" s="4"/>
      <c r="I13" s="4"/>
      <c r="J13" s="25"/>
    </row>
    <row r="14" spans="1:18" x14ac:dyDescent="0.2">
      <c r="A14" s="4"/>
      <c r="C14" s="40"/>
      <c r="D14" s="4"/>
      <c r="E14" s="4"/>
      <c r="F14" s="4"/>
      <c r="G14" s="4"/>
      <c r="H14" s="26"/>
      <c r="I14" s="22" t="s">
        <v>72</v>
      </c>
      <c r="J14" s="25">
        <f>SUM(J8:J13)</f>
        <v>100.00000000000001</v>
      </c>
    </row>
    <row r="15" spans="1:18" x14ac:dyDescent="0.2">
      <c r="A15" s="4"/>
      <c r="C15" s="40"/>
      <c r="D15" s="4"/>
      <c r="E15" s="4"/>
      <c r="F15" s="4"/>
      <c r="G15" s="4"/>
      <c r="H15" s="26"/>
      <c r="I15" s="4"/>
      <c r="J15" s="25"/>
    </row>
    <row r="16" spans="1:18" ht="17" x14ac:dyDescent="0.25">
      <c r="B16" s="27" t="s">
        <v>73</v>
      </c>
      <c r="C16" s="28" t="s">
        <v>74</v>
      </c>
      <c r="D16" s="27"/>
      <c r="E16" s="27"/>
      <c r="F16" s="27"/>
      <c r="G16" s="27"/>
      <c r="H16" s="27"/>
      <c r="I16" s="27">
        <f>SQRT(SUMSQ(I8:I15))</f>
        <v>4.9288581829075861E-2</v>
      </c>
      <c r="J16" s="25"/>
    </row>
    <row r="17" spans="1:21" x14ac:dyDescent="0.2">
      <c r="B17" s="29" t="s">
        <v>75</v>
      </c>
      <c r="C17" s="37" t="s">
        <v>76</v>
      </c>
      <c r="D17" s="29"/>
      <c r="E17" s="29"/>
      <c r="F17" s="29"/>
      <c r="G17" s="29"/>
      <c r="H17" s="29"/>
      <c r="I17" s="29">
        <f>$I$16*2</f>
        <v>9.8577163658151723E-2</v>
      </c>
    </row>
    <row r="18" spans="1:21" x14ac:dyDescent="0.2">
      <c r="B18" s="29" t="s">
        <v>75</v>
      </c>
      <c r="C18" s="37" t="s">
        <v>77</v>
      </c>
      <c r="D18" s="29"/>
      <c r="E18" s="29"/>
      <c r="F18" s="29"/>
      <c r="G18" s="29"/>
      <c r="H18" s="29"/>
      <c r="I18" s="29">
        <f>$I$16*3</f>
        <v>0.14786574548722758</v>
      </c>
    </row>
    <row r="19" spans="1:21" ht="16" x14ac:dyDescent="0.2">
      <c r="B19" s="30" t="s">
        <v>78</v>
      </c>
      <c r="C19" s="38">
        <f>I17</f>
        <v>9.8577163658151723E-2</v>
      </c>
      <c r="D19" s="30"/>
      <c r="E19" s="39" t="s">
        <v>79</v>
      </c>
    </row>
    <row r="20" spans="1:21" ht="16" x14ac:dyDescent="0.2">
      <c r="B20" s="30" t="s">
        <v>78</v>
      </c>
      <c r="C20" s="38">
        <f>I18</f>
        <v>0.14786574548722758</v>
      </c>
      <c r="D20" s="30"/>
      <c r="E20" s="39" t="s">
        <v>80</v>
      </c>
    </row>
    <row r="21" spans="1:21" x14ac:dyDescent="0.2">
      <c r="A21" s="31"/>
      <c r="B21" s="31"/>
      <c r="C21" s="31"/>
      <c r="D21" s="31"/>
      <c r="E21" s="31"/>
      <c r="F21" s="31"/>
      <c r="G21" s="31"/>
      <c r="H21" s="31"/>
      <c r="I21" s="31"/>
      <c r="J21" s="31"/>
      <c r="K21" s="31"/>
      <c r="L21" s="31"/>
      <c r="M21" s="31"/>
      <c r="N21" s="31"/>
      <c r="O21" s="31"/>
      <c r="P21" s="31"/>
      <c r="Q21" s="31"/>
      <c r="R21" s="31"/>
      <c r="S21" s="31"/>
      <c r="T21" s="31"/>
      <c r="U21" s="31"/>
    </row>
    <row r="22" spans="1:21" x14ac:dyDescent="0.2">
      <c r="A22" s="31" t="s">
        <v>81</v>
      </c>
      <c r="B22" s="31"/>
      <c r="C22" s="31"/>
      <c r="D22" s="31"/>
      <c r="E22" s="31"/>
      <c r="F22" s="31"/>
      <c r="G22" s="31"/>
      <c r="H22" s="31"/>
      <c r="I22" s="31"/>
      <c r="J22" s="31"/>
      <c r="K22" s="31"/>
      <c r="L22" s="31"/>
      <c r="M22" s="31"/>
      <c r="N22" s="31"/>
      <c r="O22" s="31"/>
      <c r="P22" s="31"/>
      <c r="Q22" s="31"/>
      <c r="R22" s="31"/>
      <c r="S22" s="31"/>
      <c r="T22" s="31"/>
      <c r="U22" s="31"/>
    </row>
    <row r="23" spans="1:21" x14ac:dyDescent="0.2">
      <c r="A23" s="31"/>
      <c r="B23" s="31"/>
      <c r="C23" s="31"/>
      <c r="D23" s="31"/>
      <c r="E23" s="31"/>
      <c r="F23" s="31"/>
      <c r="G23" s="31"/>
      <c r="H23" s="31"/>
      <c r="I23" s="31"/>
      <c r="J23" s="31"/>
      <c r="K23" s="31"/>
      <c r="L23" s="31"/>
      <c r="M23" s="31"/>
      <c r="N23" s="31"/>
      <c r="O23" s="31"/>
      <c r="P23" s="31"/>
      <c r="Q23" s="31"/>
      <c r="R23" s="31"/>
      <c r="S23" s="31"/>
      <c r="T23" s="31"/>
      <c r="U23" s="31"/>
    </row>
    <row r="24" spans="1:21" ht="19" x14ac:dyDescent="0.25">
      <c r="A24" s="75" t="s">
        <v>82</v>
      </c>
      <c r="B24" s="75"/>
      <c r="C24" s="75"/>
      <c r="D24" s="75"/>
      <c r="E24" s="75"/>
      <c r="F24" s="75"/>
      <c r="G24" s="75"/>
      <c r="H24" s="75"/>
      <c r="I24" s="75"/>
      <c r="J24" s="75"/>
      <c r="K24" s="75"/>
      <c r="L24" s="75"/>
      <c r="M24" s="75"/>
      <c r="N24" s="75"/>
      <c r="O24" s="75"/>
      <c r="P24" s="75"/>
      <c r="Q24" s="75"/>
      <c r="R24" s="75"/>
    </row>
    <row r="25" spans="1:21" x14ac:dyDescent="0.2">
      <c r="A25" s="4">
        <v>1</v>
      </c>
      <c r="B25" s="44" t="s">
        <v>96</v>
      </c>
    </row>
    <row r="26" spans="1:21" x14ac:dyDescent="0.2">
      <c r="A26" s="4">
        <v>2</v>
      </c>
    </row>
    <row r="27" spans="1:21" x14ac:dyDescent="0.2">
      <c r="A27" s="4">
        <v>3</v>
      </c>
    </row>
    <row r="28" spans="1:21" x14ac:dyDescent="0.2">
      <c r="A28" s="4">
        <v>4</v>
      </c>
    </row>
    <row r="29" spans="1:21" x14ac:dyDescent="0.2">
      <c r="A29" s="4">
        <v>5</v>
      </c>
    </row>
    <row r="30" spans="1:21" x14ac:dyDescent="0.2">
      <c r="A30" s="4">
        <v>6</v>
      </c>
    </row>
    <row r="31" spans="1:21" x14ac:dyDescent="0.2">
      <c r="A31" s="4">
        <v>7</v>
      </c>
    </row>
    <row r="32" spans="1:21" x14ac:dyDescent="0.2">
      <c r="A32" s="4">
        <v>8</v>
      </c>
    </row>
    <row r="33" spans="1:2" x14ac:dyDescent="0.2">
      <c r="A33" s="4">
        <v>9</v>
      </c>
    </row>
    <row r="34" spans="1:2" x14ac:dyDescent="0.2">
      <c r="A34" s="4">
        <v>10</v>
      </c>
    </row>
    <row r="36" spans="1:2" ht="16" x14ac:dyDescent="0.2">
      <c r="A36" s="32" t="s">
        <v>83</v>
      </c>
      <c r="B36" s="42">
        <v>43053</v>
      </c>
    </row>
  </sheetData>
  <mergeCells count="13">
    <mergeCell ref="A5:C5"/>
    <mergeCell ref="D5:H5"/>
    <mergeCell ref="I5:J5"/>
    <mergeCell ref="K5:P5"/>
    <mergeCell ref="A24:R24"/>
    <mergeCell ref="A6:J6"/>
    <mergeCell ref="A4:C4"/>
    <mergeCell ref="D4:P4"/>
    <mergeCell ref="A1:R1"/>
    <mergeCell ref="A2:C2"/>
    <mergeCell ref="D2:P2"/>
    <mergeCell ref="A3:C3"/>
    <mergeCell ref="D3:P3"/>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0"/>
  <sheetViews>
    <sheetView zoomScaleNormal="100" workbookViewId="0">
      <selection activeCell="B41" sqref="B41"/>
    </sheetView>
  </sheetViews>
  <sheetFormatPr baseColWidth="10" defaultColWidth="8.83203125" defaultRowHeight="15" x14ac:dyDescent="0.2"/>
  <cols>
    <col min="1" max="1" width="15.1640625" customWidth="1"/>
    <col min="2" max="2" width="21.6640625" customWidth="1"/>
    <col min="4" max="4" width="8.6640625" customWidth="1"/>
    <col min="5" max="5" width="9.1640625" customWidth="1"/>
    <col min="6" max="6" width="12.1640625" customWidth="1"/>
    <col min="7" max="7" width="8.6640625" customWidth="1"/>
    <col min="9" max="9" width="11.5" customWidth="1"/>
    <col min="10" max="10" width="12.33203125" customWidth="1"/>
  </cols>
  <sheetData>
    <row r="1" spans="1:18" ht="21" x14ac:dyDescent="0.25">
      <c r="A1" s="77" t="s">
        <v>42</v>
      </c>
      <c r="B1" s="77"/>
      <c r="C1" s="77"/>
      <c r="D1" s="77"/>
      <c r="E1" s="77"/>
      <c r="F1" s="77"/>
      <c r="G1" s="77"/>
      <c r="H1" s="77"/>
      <c r="I1" s="77"/>
      <c r="J1" s="77"/>
      <c r="K1" s="77"/>
      <c r="L1" s="77"/>
      <c r="M1" s="77"/>
      <c r="N1" s="77"/>
      <c r="O1" s="77"/>
      <c r="P1" s="77"/>
      <c r="Q1" s="77"/>
      <c r="R1" s="77"/>
    </row>
    <row r="2" spans="1:18" ht="19" x14ac:dyDescent="0.25">
      <c r="A2" s="75" t="s">
        <v>43</v>
      </c>
      <c r="B2" s="75"/>
      <c r="C2" s="75"/>
      <c r="D2" s="76" t="s">
        <v>84</v>
      </c>
      <c r="E2" s="76"/>
      <c r="F2" s="76"/>
      <c r="G2" s="76"/>
      <c r="H2" s="76"/>
      <c r="I2" s="76"/>
      <c r="J2" s="76"/>
      <c r="K2" s="76"/>
      <c r="L2" s="76"/>
      <c r="M2" s="76"/>
      <c r="N2" s="76"/>
      <c r="O2" s="76"/>
      <c r="P2" s="76"/>
    </row>
    <row r="3" spans="1:18" ht="19" x14ac:dyDescent="0.25">
      <c r="A3" s="75" t="s">
        <v>45</v>
      </c>
      <c r="B3" s="75"/>
      <c r="C3" s="75"/>
      <c r="D3" s="76" t="s">
        <v>85</v>
      </c>
      <c r="E3" s="76"/>
      <c r="F3" s="76"/>
      <c r="G3" s="76"/>
      <c r="H3" s="76"/>
      <c r="I3" s="76"/>
      <c r="J3" s="76"/>
      <c r="K3" s="76"/>
      <c r="L3" s="76"/>
      <c r="M3" s="76"/>
      <c r="N3" s="76"/>
      <c r="O3" s="76"/>
      <c r="P3" s="76"/>
    </row>
    <row r="4" spans="1:18" ht="19" x14ac:dyDescent="0.25">
      <c r="A4" s="75" t="s">
        <v>47</v>
      </c>
      <c r="B4" s="75"/>
      <c r="C4" s="75"/>
      <c r="D4" s="76" t="s">
        <v>48</v>
      </c>
      <c r="E4" s="76"/>
      <c r="F4" s="76"/>
      <c r="G4" s="76"/>
      <c r="H4" s="76"/>
      <c r="I4" s="76"/>
      <c r="J4" s="76"/>
      <c r="K4" s="76"/>
      <c r="L4" s="76"/>
      <c r="M4" s="76"/>
      <c r="N4" s="76"/>
      <c r="O4" s="76"/>
      <c r="P4" s="76"/>
    </row>
    <row r="5" spans="1:18" ht="19" x14ac:dyDescent="0.25">
      <c r="A5" s="75" t="s">
        <v>49</v>
      </c>
      <c r="B5" s="75"/>
      <c r="C5" s="75"/>
      <c r="D5" s="76" t="s">
        <v>50</v>
      </c>
      <c r="E5" s="76"/>
      <c r="F5" s="76"/>
      <c r="G5" s="76"/>
      <c r="H5" s="76"/>
      <c r="I5" s="75" t="s">
        <v>51</v>
      </c>
      <c r="J5" s="75"/>
      <c r="K5" s="78">
        <v>43053</v>
      </c>
      <c r="L5" s="76"/>
      <c r="M5" s="76"/>
      <c r="N5" s="76"/>
      <c r="O5" s="76"/>
      <c r="P5" s="76"/>
    </row>
    <row r="6" spans="1:18" ht="19" x14ac:dyDescent="0.25">
      <c r="A6" s="79" t="s">
        <v>120</v>
      </c>
      <c r="B6" s="84"/>
      <c r="C6" s="84"/>
      <c r="D6" s="84"/>
      <c r="E6" s="84"/>
      <c r="F6" s="84"/>
      <c r="G6" s="84"/>
      <c r="H6" s="84"/>
      <c r="I6" s="84"/>
      <c r="J6" s="84"/>
      <c r="K6" s="68"/>
      <c r="L6" s="67"/>
      <c r="M6" s="67"/>
      <c r="N6" s="67"/>
      <c r="O6" s="67"/>
      <c r="P6" s="67"/>
    </row>
    <row r="7" spans="1:18" ht="58.5" customHeight="1" x14ac:dyDescent="0.2">
      <c r="A7" s="23" t="s">
        <v>52</v>
      </c>
      <c r="B7" s="69" t="s">
        <v>118</v>
      </c>
      <c r="C7" s="23" t="s">
        <v>109</v>
      </c>
      <c r="D7" s="23" t="s">
        <v>110</v>
      </c>
      <c r="E7" s="23" t="s">
        <v>111</v>
      </c>
      <c r="F7" s="23" t="s">
        <v>112</v>
      </c>
      <c r="G7" s="23" t="s">
        <v>113</v>
      </c>
      <c r="H7" s="23" t="s">
        <v>114</v>
      </c>
      <c r="I7" s="23" t="s">
        <v>115</v>
      </c>
      <c r="J7" s="23" t="s">
        <v>116</v>
      </c>
    </row>
    <row r="8" spans="1:18" ht="41.5" customHeight="1" x14ac:dyDescent="0.2">
      <c r="A8" s="59" t="s">
        <v>104</v>
      </c>
      <c r="B8" s="33" t="s">
        <v>62</v>
      </c>
      <c r="C8" s="64">
        <v>2.5066000000000001E-2</v>
      </c>
      <c r="D8" s="34" t="s">
        <v>63</v>
      </c>
      <c r="E8" s="34" t="s">
        <v>64</v>
      </c>
      <c r="F8" s="34" t="s">
        <v>65</v>
      </c>
      <c r="G8" s="35">
        <v>1</v>
      </c>
      <c r="H8" s="34" t="s">
        <v>66</v>
      </c>
      <c r="I8" s="65">
        <f>C8/G8</f>
        <v>2.5066000000000001E-2</v>
      </c>
      <c r="J8" s="41">
        <f>(I8^2/SUMSQ($I$8:$I$15))*100</f>
        <v>65.637026010587633</v>
      </c>
    </row>
    <row r="9" spans="1:18" ht="32.5" customHeight="1" x14ac:dyDescent="0.2">
      <c r="A9" s="59" t="s">
        <v>105</v>
      </c>
      <c r="B9" s="33" t="s">
        <v>67</v>
      </c>
      <c r="C9" s="65">
        <v>6.25E-2</v>
      </c>
      <c r="D9" s="34" t="s">
        <v>63</v>
      </c>
      <c r="E9" s="34" t="s">
        <v>68</v>
      </c>
      <c r="F9" s="34" t="s">
        <v>69</v>
      </c>
      <c r="G9" s="35">
        <f>2*SQRT(3)</f>
        <v>3.4641016151377544</v>
      </c>
      <c r="H9" s="36" t="s">
        <v>70</v>
      </c>
      <c r="I9" s="65">
        <f>C9/G9</f>
        <v>1.8042195912175808E-2</v>
      </c>
      <c r="J9" s="41">
        <f>(I9^2/SUMSQ($I$8:$I$15))*100</f>
        <v>34.006161505090951</v>
      </c>
    </row>
    <row r="10" spans="1:18" ht="32.25" customHeight="1" x14ac:dyDescent="0.2">
      <c r="A10" s="59" t="s">
        <v>106</v>
      </c>
      <c r="B10" s="33" t="s">
        <v>92</v>
      </c>
      <c r="C10" s="65">
        <v>1.4E-3</v>
      </c>
      <c r="D10" s="34" t="s">
        <v>63</v>
      </c>
      <c r="E10" s="34" t="s">
        <v>64</v>
      </c>
      <c r="F10" s="34" t="s">
        <v>65</v>
      </c>
      <c r="G10" s="35">
        <v>1</v>
      </c>
      <c r="H10" s="36">
        <v>19</v>
      </c>
      <c r="I10" s="65">
        <f t="shared" ref="I10" si="0">C10/G10</f>
        <v>1.4E-3</v>
      </c>
      <c r="J10" s="41">
        <f>(I10^2/SUMSQ($I$8:$I$15))*100</f>
        <v>0.20475517916153319</v>
      </c>
    </row>
    <row r="11" spans="1:18" ht="61.5" customHeight="1" x14ac:dyDescent="0.2">
      <c r="A11" s="59" t="s">
        <v>107</v>
      </c>
      <c r="B11" s="33" t="s">
        <v>71</v>
      </c>
      <c r="C11" s="65">
        <v>2.0000000000000001E-4</v>
      </c>
      <c r="D11" s="34" t="s">
        <v>63</v>
      </c>
      <c r="E11" s="34" t="s">
        <v>68</v>
      </c>
      <c r="F11" s="34" t="s">
        <v>65</v>
      </c>
      <c r="G11" s="35">
        <v>2</v>
      </c>
      <c r="H11" s="36" t="s">
        <v>70</v>
      </c>
      <c r="I11" s="65">
        <f>C11/G11</f>
        <v>1E-4</v>
      </c>
      <c r="J11" s="41">
        <f>(I11^2/SUMSQ($I$8:$I$15))*100</f>
        <v>1.0446692814363937E-3</v>
      </c>
    </row>
    <row r="12" spans="1:18" ht="45.75" customHeight="1" x14ac:dyDescent="0.2">
      <c r="A12" s="59" t="s">
        <v>117</v>
      </c>
      <c r="B12" s="33" t="s">
        <v>103</v>
      </c>
      <c r="C12" s="65">
        <v>2.0799999999999998E-3</v>
      </c>
      <c r="D12" s="34" t="s">
        <v>63</v>
      </c>
      <c r="E12" s="34" t="s">
        <v>68</v>
      </c>
      <c r="F12" s="34" t="s">
        <v>69</v>
      </c>
      <c r="G12" s="35">
        <v>1.73</v>
      </c>
      <c r="H12" s="36" t="s">
        <v>70</v>
      </c>
      <c r="I12" s="65">
        <f>C12/G12</f>
        <v>1.2023121387283236E-3</v>
      </c>
      <c r="J12" s="41">
        <f>(I12^2/SUMSQ($I$8:$I$15))*100</f>
        <v>0.15101263587845945</v>
      </c>
    </row>
    <row r="13" spans="1:18" ht="30" x14ac:dyDescent="0.2">
      <c r="A13" s="59" t="s">
        <v>108</v>
      </c>
      <c r="B13" s="62" t="s">
        <v>93</v>
      </c>
      <c r="J13" s="41"/>
    </row>
    <row r="14" spans="1:18" x14ac:dyDescent="0.2">
      <c r="A14" s="4"/>
      <c r="C14" s="40"/>
      <c r="D14" s="4"/>
      <c r="E14" s="4"/>
      <c r="F14" s="4"/>
      <c r="G14" s="4"/>
      <c r="H14" s="26"/>
      <c r="I14" s="22" t="s">
        <v>72</v>
      </c>
      <c r="J14" s="25">
        <f>SUM(J8:J13)</f>
        <v>100.00000000000003</v>
      </c>
      <c r="L14" s="47"/>
    </row>
    <row r="15" spans="1:18" x14ac:dyDescent="0.2">
      <c r="A15" s="4"/>
      <c r="C15" s="40"/>
      <c r="D15" s="4"/>
      <c r="E15" s="4"/>
      <c r="F15" s="4"/>
      <c r="G15" s="4"/>
      <c r="H15" s="26"/>
      <c r="I15" s="4"/>
      <c r="J15" s="25"/>
    </row>
    <row r="16" spans="1:18" ht="17" x14ac:dyDescent="0.25">
      <c r="B16" s="27" t="s">
        <v>73</v>
      </c>
      <c r="C16" s="28" t="s">
        <v>74</v>
      </c>
      <c r="D16" s="27"/>
      <c r="E16" s="27"/>
      <c r="F16" s="27"/>
      <c r="G16" s="27"/>
      <c r="H16" s="27"/>
      <c r="I16" s="27">
        <f>SQRT(SUMSQ(I8:I15))</f>
        <v>3.0939307422957401E-2</v>
      </c>
      <c r="J16" s="25"/>
    </row>
    <row r="17" spans="1:18" x14ac:dyDescent="0.2">
      <c r="B17" s="29" t="s">
        <v>75</v>
      </c>
      <c r="C17" s="37" t="s">
        <v>76</v>
      </c>
      <c r="D17" s="29"/>
      <c r="E17" s="29"/>
      <c r="F17" s="29"/>
      <c r="G17" s="29"/>
      <c r="H17" s="29"/>
      <c r="I17" s="29">
        <f>$I$16*2</f>
        <v>6.1878614845914802E-2</v>
      </c>
      <c r="M17">
        <f>0.0011*5*26</f>
        <v>0.14300000000000002</v>
      </c>
    </row>
    <row r="18" spans="1:18" x14ac:dyDescent="0.2">
      <c r="B18" s="29" t="s">
        <v>75</v>
      </c>
      <c r="C18" s="37" t="s">
        <v>77</v>
      </c>
      <c r="D18" s="29"/>
      <c r="E18" s="29"/>
      <c r="F18" s="29"/>
      <c r="G18" s="29"/>
      <c r="H18" s="29"/>
      <c r="I18" s="29">
        <f>$I$16*3</f>
        <v>9.2817922268872199E-2</v>
      </c>
    </row>
    <row r="19" spans="1:18" ht="16" x14ac:dyDescent="0.2">
      <c r="B19" s="30" t="s">
        <v>78</v>
      </c>
      <c r="C19" s="38">
        <f>I17</f>
        <v>6.1878614845914802E-2</v>
      </c>
      <c r="D19" s="30"/>
      <c r="E19" s="39" t="s">
        <v>79</v>
      </c>
    </row>
    <row r="20" spans="1:18" ht="16" x14ac:dyDescent="0.2">
      <c r="B20" s="30" t="s">
        <v>78</v>
      </c>
      <c r="C20" s="38">
        <f>I18</f>
        <v>9.2817922268872199E-2</v>
      </c>
      <c r="D20" s="30"/>
      <c r="E20" s="39" t="s">
        <v>80</v>
      </c>
    </row>
    <row r="21" spans="1:18" x14ac:dyDescent="0.2">
      <c r="A21" s="31"/>
      <c r="B21" s="31"/>
      <c r="C21" s="31"/>
      <c r="D21" s="31"/>
      <c r="E21" s="31"/>
      <c r="F21" s="31"/>
      <c r="G21" s="31"/>
      <c r="H21" s="31"/>
      <c r="I21" s="31"/>
      <c r="J21" s="31"/>
      <c r="K21" s="31"/>
      <c r="L21" s="31"/>
      <c r="M21" s="31"/>
      <c r="N21" s="31"/>
      <c r="O21" s="31"/>
      <c r="P21" s="31"/>
      <c r="Q21" s="31"/>
      <c r="R21" s="31"/>
    </row>
    <row r="22" spans="1:18" s="60" customFormat="1" ht="31.5" customHeight="1" x14ac:dyDescent="0.2">
      <c r="A22" s="81" t="s">
        <v>89</v>
      </c>
      <c r="B22" s="81"/>
      <c r="C22" s="81"/>
      <c r="D22" s="81"/>
      <c r="E22" s="81"/>
      <c r="F22" s="81"/>
      <c r="G22" s="81"/>
      <c r="H22" s="81"/>
      <c r="I22" s="81"/>
      <c r="J22" s="81"/>
      <c r="K22" s="81"/>
      <c r="L22" s="81"/>
      <c r="M22" s="81"/>
    </row>
    <row r="23" spans="1:18" x14ac:dyDescent="0.2">
      <c r="A23" s="31"/>
      <c r="B23" s="31"/>
      <c r="C23" s="31"/>
      <c r="D23" s="31"/>
      <c r="E23" s="31"/>
      <c r="F23" s="31"/>
      <c r="G23" s="31"/>
      <c r="H23" s="31"/>
      <c r="I23" s="31"/>
      <c r="J23" s="31"/>
      <c r="K23" s="31"/>
      <c r="L23" s="31"/>
      <c r="M23" s="31"/>
      <c r="N23" s="31"/>
      <c r="O23" s="31"/>
      <c r="P23" s="31"/>
      <c r="Q23" s="31"/>
      <c r="R23" s="31"/>
    </row>
    <row r="24" spans="1:18" ht="19" x14ac:dyDescent="0.25">
      <c r="A24" s="75" t="s">
        <v>82</v>
      </c>
      <c r="B24" s="75"/>
      <c r="C24" s="75"/>
      <c r="D24" s="75"/>
      <c r="E24" s="75"/>
      <c r="F24" s="75"/>
      <c r="G24" s="75"/>
      <c r="H24" s="75"/>
      <c r="I24" s="75"/>
      <c r="J24" s="75"/>
      <c r="K24" s="75"/>
      <c r="L24" s="75"/>
      <c r="M24" s="75"/>
      <c r="N24" s="75"/>
      <c r="O24" s="75"/>
      <c r="P24" s="75"/>
      <c r="Q24" s="75"/>
      <c r="R24" s="75"/>
    </row>
    <row r="25" spans="1:18" ht="32.25" customHeight="1" x14ac:dyDescent="0.2">
      <c r="A25" s="4">
        <v>1</v>
      </c>
      <c r="B25" s="82" t="s">
        <v>91</v>
      </c>
      <c r="C25" s="82"/>
      <c r="D25" s="82"/>
      <c r="E25" s="82"/>
      <c r="F25" s="82"/>
      <c r="G25" s="82"/>
      <c r="H25" s="82"/>
      <c r="I25" s="82"/>
      <c r="J25" s="82"/>
      <c r="K25" s="82"/>
      <c r="L25" s="82"/>
      <c r="M25" s="82"/>
    </row>
    <row r="26" spans="1:18" ht="45" customHeight="1" x14ac:dyDescent="0.2">
      <c r="A26" s="4">
        <v>2</v>
      </c>
      <c r="B26" s="83" t="s">
        <v>97</v>
      </c>
      <c r="C26" s="83"/>
      <c r="D26" s="83"/>
      <c r="E26" s="83"/>
      <c r="F26" s="83"/>
      <c r="G26" s="83"/>
      <c r="H26" s="83"/>
      <c r="I26" s="83"/>
      <c r="J26" s="83"/>
      <c r="K26" s="83"/>
      <c r="L26" s="83"/>
      <c r="M26" s="83"/>
    </row>
    <row r="27" spans="1:18" ht="46.5" customHeight="1" x14ac:dyDescent="0.2">
      <c r="A27" s="4">
        <v>3</v>
      </c>
      <c r="B27" s="83" t="s">
        <v>94</v>
      </c>
      <c r="C27" s="83"/>
      <c r="D27" s="83"/>
      <c r="E27" s="83"/>
      <c r="F27" s="83"/>
      <c r="G27" s="83"/>
      <c r="H27" s="83"/>
      <c r="I27" s="83"/>
      <c r="J27" s="83"/>
      <c r="K27" s="83"/>
      <c r="L27" s="83"/>
      <c r="M27" s="83"/>
    </row>
    <row r="28" spans="1:18" ht="48" customHeight="1" x14ac:dyDescent="0.2">
      <c r="A28" s="4">
        <v>4</v>
      </c>
      <c r="B28" s="83" t="s">
        <v>98</v>
      </c>
      <c r="C28" s="83"/>
      <c r="D28" s="83"/>
      <c r="E28" s="83"/>
      <c r="F28" s="83"/>
      <c r="G28" s="83"/>
      <c r="H28" s="83"/>
      <c r="I28" s="83"/>
      <c r="J28" s="83"/>
      <c r="K28" s="83"/>
      <c r="L28" s="83"/>
      <c r="M28" s="83"/>
    </row>
    <row r="29" spans="1:18" ht="77.5" customHeight="1" x14ac:dyDescent="0.2">
      <c r="A29" s="4">
        <v>5</v>
      </c>
      <c r="B29" s="83" t="s">
        <v>102</v>
      </c>
      <c r="C29" s="83"/>
      <c r="D29" s="83"/>
      <c r="E29" s="83"/>
      <c r="F29" s="83"/>
      <c r="G29" s="83"/>
      <c r="H29" s="83"/>
      <c r="I29" s="83"/>
      <c r="J29" s="83"/>
      <c r="K29" s="83"/>
      <c r="L29" s="83"/>
      <c r="M29" s="83"/>
    </row>
    <row r="30" spans="1:18" x14ac:dyDescent="0.2">
      <c r="A30" s="4">
        <v>6</v>
      </c>
      <c r="B30" t="s">
        <v>88</v>
      </c>
    </row>
    <row r="31" spans="1:18" x14ac:dyDescent="0.2">
      <c r="A31" s="4"/>
    </row>
    <row r="32" spans="1:18" x14ac:dyDescent="0.2">
      <c r="A32" s="4"/>
      <c r="B32" t="s">
        <v>86</v>
      </c>
    </row>
    <row r="33" spans="1:13" ht="33" customHeight="1" x14ac:dyDescent="0.2">
      <c r="A33" s="4"/>
      <c r="C33" s="81" t="s">
        <v>99</v>
      </c>
      <c r="D33" s="81"/>
      <c r="E33" s="81"/>
      <c r="F33" s="81"/>
      <c r="G33" s="81"/>
      <c r="H33" s="81"/>
      <c r="I33" s="81"/>
      <c r="J33" s="81"/>
      <c r="K33" s="81"/>
      <c r="L33" s="81"/>
      <c r="M33" s="81"/>
    </row>
    <row r="34" spans="1:13" ht="64.5" customHeight="1" x14ac:dyDescent="0.2">
      <c r="A34" s="4"/>
      <c r="D34" s="81" t="s">
        <v>87</v>
      </c>
      <c r="E34" s="81"/>
      <c r="F34" s="81"/>
      <c r="G34" s="81"/>
      <c r="H34" s="81"/>
      <c r="I34" s="81"/>
      <c r="J34" s="81"/>
      <c r="K34" s="81"/>
      <c r="L34" s="81"/>
      <c r="M34" s="81"/>
    </row>
    <row r="35" spans="1:13" ht="46" customHeight="1" x14ac:dyDescent="0.2">
      <c r="A35" s="4"/>
      <c r="E35" s="81" t="s">
        <v>100</v>
      </c>
      <c r="F35" s="81"/>
      <c r="G35" s="81"/>
      <c r="H35" s="81"/>
      <c r="I35" s="81"/>
      <c r="J35" s="81"/>
      <c r="K35" s="81"/>
      <c r="L35" s="81"/>
      <c r="M35" s="81"/>
    </row>
    <row r="36" spans="1:13" ht="116" customHeight="1" x14ac:dyDescent="0.2">
      <c r="A36" s="4"/>
      <c r="C36" s="59"/>
      <c r="D36" s="59"/>
      <c r="E36" s="59"/>
      <c r="F36" s="81" t="s">
        <v>95</v>
      </c>
      <c r="G36" s="81"/>
      <c r="H36" s="81"/>
      <c r="I36" s="81"/>
      <c r="J36" s="81"/>
      <c r="K36" s="81"/>
      <c r="L36" s="81"/>
      <c r="M36" s="81"/>
    </row>
    <row r="37" spans="1:13" ht="88.5" customHeight="1" x14ac:dyDescent="0.2">
      <c r="A37" s="4"/>
      <c r="G37" s="61"/>
      <c r="H37" s="81" t="s">
        <v>119</v>
      </c>
      <c r="I37" s="81"/>
      <c r="J37" s="81"/>
      <c r="K37" s="81"/>
      <c r="L37" s="81"/>
      <c r="M37" s="81"/>
    </row>
    <row r="38" spans="1:13" ht="75.5" customHeight="1" x14ac:dyDescent="0.2">
      <c r="A38" s="4"/>
      <c r="I38" s="81" t="s">
        <v>101</v>
      </c>
      <c r="J38" s="81"/>
      <c r="K38" s="81"/>
      <c r="L38" s="81"/>
      <c r="M38" s="81"/>
    </row>
    <row r="39" spans="1:13" ht="48.75" customHeight="1" x14ac:dyDescent="0.2">
      <c r="J39" s="81" t="s">
        <v>90</v>
      </c>
      <c r="K39" s="81"/>
      <c r="L39" s="81"/>
      <c r="M39" s="81"/>
    </row>
    <row r="40" spans="1:13" ht="16" x14ac:dyDescent="0.2">
      <c r="A40" s="32" t="s">
        <v>83</v>
      </c>
      <c r="B40" s="42">
        <v>43053</v>
      </c>
    </row>
  </sheetData>
  <mergeCells count="26">
    <mergeCell ref="A6:J6"/>
    <mergeCell ref="A4:C4"/>
    <mergeCell ref="D4:P4"/>
    <mergeCell ref="A5:C5"/>
    <mergeCell ref="D5:H5"/>
    <mergeCell ref="I5:J5"/>
    <mergeCell ref="K5:P5"/>
    <mergeCell ref="A1:R1"/>
    <mergeCell ref="A2:C2"/>
    <mergeCell ref="D2:P2"/>
    <mergeCell ref="A3:C3"/>
    <mergeCell ref="D3:P3"/>
    <mergeCell ref="A22:M22"/>
    <mergeCell ref="H37:M37"/>
    <mergeCell ref="I38:M38"/>
    <mergeCell ref="J39:M39"/>
    <mergeCell ref="F36:M36"/>
    <mergeCell ref="C33:M33"/>
    <mergeCell ref="D34:M34"/>
    <mergeCell ref="A24:R24"/>
    <mergeCell ref="E35:M35"/>
    <mergeCell ref="B25:M25"/>
    <mergeCell ref="B26:M26"/>
    <mergeCell ref="B27:M27"/>
    <mergeCell ref="B28:M28"/>
    <mergeCell ref="B29:M29"/>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Data</vt:lpstr>
      <vt:lpstr>OL Summary ASCLD-LAB format rev</vt:lpstr>
      <vt:lpstr>BL Summary ASCLD-LAB format rev</vt:lpstr>
    </vt:vector>
  </TitlesOfParts>
  <Manager/>
  <Company>NIST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Vorburger, Theodore V.</dc:creator>
  <cp:keywords/>
  <dc:description/>
  <cp:lastModifiedBy>Springer, Sabrina (Fed)</cp:lastModifiedBy>
  <cp:revision/>
  <dcterms:created xsi:type="dcterms:W3CDTF">2015-09-16T17:45:45Z</dcterms:created>
  <dcterms:modified xsi:type="dcterms:W3CDTF">2018-05-22T17:14:46Z</dcterms:modified>
  <cp:category/>
  <cp:contentStatus/>
</cp:coreProperties>
</file>