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codeName="ThisWorkbook" defaultThemeVersion="124226"/>
  <mc:AlternateContent xmlns:mc="http://schemas.openxmlformats.org/markup-compatibility/2006">
    <mc:Choice Requires="x15">
      <x15ac:absPath xmlns:x15ac="http://schemas.microsoft.com/office/spreadsheetml/2010/11/ac" url="U:\205 Advanced\20180813 Adv Mass 5532\Instructor Modules and Slides 2018 to 2019\Module 10B Adv Mass Uncs VM\"/>
    </mc:Choice>
  </mc:AlternateContent>
  <xr:revisionPtr revIDLastSave="0" documentId="10_ncr:100000_{D031BC64-9967-41B2-8B88-FC2C8995E1F0}" xr6:coauthVersionLast="31" xr6:coauthVersionMax="31" xr10:uidLastSave="{00000000-0000-0000-0000-000000000000}"/>
  <bookViews>
    <workbookView xWindow="-60" yWindow="15" windowWidth="12645" windowHeight="8805" activeTab="1" xr2:uid="{00000000-000D-0000-FFFF-FFFF00000000}"/>
  </bookViews>
  <sheets>
    <sheet name="Software V&amp;V" sheetId="4" r:id="rId1"/>
    <sheet name="Revision Control" sheetId="6" r:id="rId2"/>
    <sheet name="Instructions" sheetId="5" r:id="rId3"/>
    <sheet name="Uncertainty Calculations" sheetId="1" r:id="rId4"/>
    <sheet name="MPE Table" sheetId="3" r:id="rId5"/>
  </sheets>
  <definedNames>
    <definedName name="_xlnm.Print_Area" localSheetId="3">'Uncertainty Calculations'!$A$1:$AB$58</definedName>
  </definedNames>
  <calcPr calcId="179017"/>
</workbook>
</file>

<file path=xl/calcChain.xml><?xml version="1.0" encoding="utf-8"?>
<calcChain xmlns="http://schemas.openxmlformats.org/spreadsheetml/2006/main">
  <c r="L1" i="1" l="1"/>
  <c r="W7" i="1"/>
  <c r="M8"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AB8" i="1" l="1"/>
  <c r="AB9" i="1"/>
  <c r="AB10" i="1"/>
  <c r="AB38" i="1" l="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S3" i="1" l="1"/>
  <c r="K3" i="1" s="1"/>
  <c r="W9" i="1" l="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8" i="1"/>
  <c r="AJ7" i="1" l="1"/>
  <c r="L38" i="1"/>
  <c r="K38" i="1"/>
  <c r="M38" i="1" s="1"/>
  <c r="L37" i="1"/>
  <c r="K37" i="1"/>
  <c r="L36" i="1"/>
  <c r="K36" i="1"/>
  <c r="M36" i="1" s="1"/>
  <c r="L35" i="1"/>
  <c r="K35" i="1"/>
  <c r="L34" i="1"/>
  <c r="K34" i="1"/>
  <c r="M34" i="1" s="1"/>
  <c r="L33" i="1"/>
  <c r="K33" i="1"/>
  <c r="L32" i="1"/>
  <c r="K32" i="1"/>
  <c r="M32" i="1" s="1"/>
  <c r="L31" i="1"/>
  <c r="K31" i="1"/>
  <c r="L30" i="1"/>
  <c r="K30" i="1"/>
  <c r="M30" i="1" s="1"/>
  <c r="L29" i="1"/>
  <c r="K29" i="1"/>
  <c r="L28" i="1"/>
  <c r="K28" i="1"/>
  <c r="M28" i="1" s="1"/>
  <c r="L27" i="1"/>
  <c r="K27" i="1"/>
  <c r="L26" i="1"/>
  <c r="K26" i="1"/>
  <c r="M26" i="1" s="1"/>
  <c r="L25" i="1"/>
  <c r="K25" i="1"/>
  <c r="L24" i="1"/>
  <c r="K24" i="1"/>
  <c r="M24" i="1" s="1"/>
  <c r="L23" i="1"/>
  <c r="K23" i="1"/>
  <c r="L22" i="1"/>
  <c r="K22" i="1"/>
  <c r="M22" i="1" s="1"/>
  <c r="L21" i="1"/>
  <c r="K21" i="1"/>
  <c r="L20" i="1"/>
  <c r="K20" i="1"/>
  <c r="M20" i="1" s="1"/>
  <c r="L19" i="1"/>
  <c r="K19" i="1"/>
  <c r="L18" i="1"/>
  <c r="K18" i="1"/>
  <c r="M18" i="1" s="1"/>
  <c r="L17" i="1"/>
  <c r="K17" i="1"/>
  <c r="L16" i="1"/>
  <c r="K16" i="1"/>
  <c r="M16" i="1" s="1"/>
  <c r="L15" i="1"/>
  <c r="K15" i="1"/>
  <c r="L14" i="1"/>
  <c r="K14" i="1"/>
  <c r="M14" i="1" s="1"/>
  <c r="L13" i="1"/>
  <c r="K13" i="1"/>
  <c r="L12" i="1"/>
  <c r="K12" i="1"/>
  <c r="M12" i="1" s="1"/>
  <c r="L11" i="1"/>
  <c r="K11" i="1"/>
  <c r="L10" i="1"/>
  <c r="K10" i="1"/>
  <c r="M10" i="1" s="1"/>
  <c r="K9" i="1"/>
  <c r="M9" i="1" s="1"/>
  <c r="L9" i="1"/>
  <c r="D3" i="1"/>
  <c r="M11" i="1" l="1"/>
  <c r="M13" i="1"/>
  <c r="M15" i="1"/>
  <c r="M17" i="1"/>
  <c r="M19" i="1"/>
  <c r="M21" i="1"/>
  <c r="M23" i="1"/>
  <c r="M25" i="1"/>
  <c r="M27" i="1"/>
  <c r="M29" i="1"/>
  <c r="M31" i="1"/>
  <c r="M33" i="1"/>
  <c r="M35" i="1"/>
  <c r="M37" i="1"/>
  <c r="Q8" i="1"/>
  <c r="R8" i="1"/>
  <c r="I8" i="1" l="1"/>
  <c r="L3" i="1" l="1"/>
  <c r="J3" i="1" s="1"/>
  <c r="H36" i="1" l="1"/>
  <c r="H32" i="1"/>
  <c r="H28" i="1"/>
  <c r="H24" i="1"/>
  <c r="H20" i="1"/>
  <c r="H16" i="1"/>
  <c r="H12" i="1"/>
  <c r="H8" i="1"/>
  <c r="H35" i="1"/>
  <c r="H31" i="1"/>
  <c r="H27" i="1"/>
  <c r="H23" i="1"/>
  <c r="H19" i="1"/>
  <c r="H15" i="1"/>
  <c r="H11" i="1"/>
  <c r="H38" i="1"/>
  <c r="H34" i="1"/>
  <c r="H30" i="1"/>
  <c r="H26" i="1"/>
  <c r="H22" i="1"/>
  <c r="H18" i="1"/>
  <c r="H14" i="1"/>
  <c r="H10" i="1"/>
  <c r="H37" i="1"/>
  <c r="H33" i="1"/>
  <c r="H29" i="1"/>
  <c r="H25" i="1"/>
  <c r="H21" i="1"/>
  <c r="H17" i="1"/>
  <c r="H13" i="1"/>
  <c r="H9" i="1"/>
  <c r="D27" i="1"/>
  <c r="G27" i="1" s="1"/>
  <c r="D30" i="1"/>
  <c r="G30" i="1" s="1"/>
  <c r="D36" i="1"/>
  <c r="D32" i="1"/>
  <c r="D24" i="1"/>
  <c r="D20" i="1"/>
  <c r="D16" i="1"/>
  <c r="D12" i="1"/>
  <c r="D8" i="1"/>
  <c r="D35" i="1"/>
  <c r="D31" i="1"/>
  <c r="D23" i="1"/>
  <c r="D19" i="1"/>
  <c r="D15" i="1"/>
  <c r="D11" i="1"/>
  <c r="D29" i="1"/>
  <c r="G29" i="1" s="1"/>
  <c r="D38" i="1"/>
  <c r="D34" i="1"/>
  <c r="D26" i="1"/>
  <c r="D22" i="1"/>
  <c r="D18" i="1"/>
  <c r="D14" i="1"/>
  <c r="D10" i="1"/>
  <c r="D28" i="1"/>
  <c r="G28" i="1" s="1"/>
  <c r="D37" i="1"/>
  <c r="D33" i="1"/>
  <c r="D25" i="1"/>
  <c r="D21" i="1"/>
  <c r="D17" i="1"/>
  <c r="D13" i="1"/>
  <c r="D9" i="1"/>
  <c r="P9" i="1"/>
  <c r="Q9" i="1"/>
  <c r="R9" i="1"/>
  <c r="P10" i="1"/>
  <c r="Q10" i="1"/>
  <c r="R10" i="1"/>
  <c r="I10" i="1" s="1"/>
  <c r="P11" i="1"/>
  <c r="Q11" i="1"/>
  <c r="R11" i="1"/>
  <c r="P12" i="1"/>
  <c r="Q12" i="1"/>
  <c r="R12" i="1"/>
  <c r="P13" i="1"/>
  <c r="Q13" i="1"/>
  <c r="R13" i="1"/>
  <c r="P14" i="1"/>
  <c r="Q14" i="1"/>
  <c r="R14" i="1"/>
  <c r="P15" i="1"/>
  <c r="Q15" i="1"/>
  <c r="R15" i="1"/>
  <c r="P16" i="1"/>
  <c r="Q16" i="1"/>
  <c r="R16" i="1"/>
  <c r="P17" i="1"/>
  <c r="Q17" i="1"/>
  <c r="R17" i="1"/>
  <c r="P18" i="1"/>
  <c r="Q18" i="1"/>
  <c r="R18" i="1"/>
  <c r="I18" i="1" s="1"/>
  <c r="P19" i="1"/>
  <c r="Q19" i="1"/>
  <c r="R19" i="1"/>
  <c r="P20" i="1"/>
  <c r="Q20" i="1"/>
  <c r="R20" i="1"/>
  <c r="P21" i="1"/>
  <c r="Q21" i="1"/>
  <c r="R21" i="1"/>
  <c r="P22" i="1"/>
  <c r="Q22" i="1"/>
  <c r="R22" i="1"/>
  <c r="P23" i="1"/>
  <c r="Q23" i="1"/>
  <c r="R23" i="1"/>
  <c r="P24" i="1"/>
  <c r="Q24" i="1"/>
  <c r="R24" i="1"/>
  <c r="P25" i="1"/>
  <c r="Q25" i="1"/>
  <c r="R25" i="1"/>
  <c r="P26" i="1"/>
  <c r="Q26" i="1"/>
  <c r="R26" i="1"/>
  <c r="I26" i="1" s="1"/>
  <c r="P27" i="1"/>
  <c r="Q27" i="1"/>
  <c r="R27" i="1"/>
  <c r="P28" i="1"/>
  <c r="Q28" i="1"/>
  <c r="R28" i="1"/>
  <c r="P29" i="1"/>
  <c r="Q29" i="1"/>
  <c r="R29" i="1"/>
  <c r="P30" i="1"/>
  <c r="Q30" i="1"/>
  <c r="R30" i="1"/>
  <c r="P31" i="1"/>
  <c r="Q31" i="1"/>
  <c r="R31" i="1"/>
  <c r="P32" i="1"/>
  <c r="Q32" i="1"/>
  <c r="R32" i="1"/>
  <c r="P33" i="1"/>
  <c r="Q33" i="1"/>
  <c r="R33" i="1"/>
  <c r="P34" i="1"/>
  <c r="Q34" i="1"/>
  <c r="R34" i="1"/>
  <c r="I34" i="1" s="1"/>
  <c r="P35" i="1"/>
  <c r="Q35" i="1"/>
  <c r="R35" i="1"/>
  <c r="P36" i="1"/>
  <c r="Q36" i="1"/>
  <c r="R36" i="1"/>
  <c r="P37" i="1"/>
  <c r="Q37" i="1"/>
  <c r="R37" i="1"/>
  <c r="P38" i="1"/>
  <c r="Q38" i="1"/>
  <c r="R38" i="1"/>
  <c r="I31" i="1" l="1"/>
  <c r="I38" i="1"/>
  <c r="I30" i="1"/>
  <c r="I22" i="1"/>
  <c r="I14" i="1"/>
  <c r="I35" i="1"/>
  <c r="I27" i="1"/>
  <c r="I23" i="1"/>
  <c r="I19" i="1"/>
  <c r="I15" i="1"/>
  <c r="I11" i="1"/>
  <c r="I32" i="1"/>
  <c r="I28" i="1"/>
  <c r="I20" i="1"/>
  <c r="I12" i="1"/>
  <c r="I36" i="1"/>
  <c r="I24" i="1"/>
  <c r="I16" i="1"/>
  <c r="I37" i="1"/>
  <c r="I33" i="1"/>
  <c r="I29" i="1"/>
  <c r="I25" i="1"/>
  <c r="I21" i="1"/>
  <c r="I17" i="1"/>
  <c r="I13" i="1"/>
  <c r="I9" i="1"/>
  <c r="G13" i="1"/>
  <c r="G15" i="1"/>
  <c r="G31" i="1"/>
  <c r="G17" i="1"/>
  <c r="G36" i="1"/>
  <c r="G8" i="1"/>
  <c r="G11" i="1"/>
  <c r="G21" i="1"/>
  <c r="G23" i="1"/>
  <c r="G37" i="1"/>
  <c r="G20" i="1"/>
  <c r="G16" i="1"/>
  <c r="G19" i="1"/>
  <c r="G32" i="1"/>
  <c r="G26" i="1"/>
  <c r="G9" i="1"/>
  <c r="G33" i="1"/>
  <c r="G25" i="1"/>
  <c r="G35" i="1"/>
  <c r="G24" i="1"/>
  <c r="G10" i="1"/>
  <c r="G18" i="1"/>
  <c r="G34" i="1"/>
  <c r="G14" i="1"/>
  <c r="G12" i="1"/>
  <c r="G38" i="1"/>
  <c r="G22" i="1"/>
  <c r="X14" i="1" l="1"/>
  <c r="AG14" i="1" s="1"/>
  <c r="AF14" i="1" l="1"/>
  <c r="Z14" i="1"/>
  <c r="AA14" i="1" s="1"/>
  <c r="AJ14" i="1"/>
  <c r="AI14" i="1"/>
  <c r="AE14" i="1"/>
  <c r="AH14" i="1"/>
  <c r="X11" i="1"/>
  <c r="Z11" i="1" s="1"/>
  <c r="X8" i="1"/>
  <c r="Z8" i="1" s="1"/>
  <c r="X21" i="1"/>
  <c r="Z21" i="1" s="1"/>
  <c r="AD14" i="1" l="1"/>
  <c r="AF21" i="1"/>
  <c r="AE21" i="1"/>
  <c r="AF8" i="1"/>
  <c r="AE8" i="1"/>
  <c r="AF11" i="1"/>
  <c r="AE11" i="1"/>
  <c r="AI8" i="1"/>
  <c r="AJ8" i="1"/>
  <c r="AH8" i="1"/>
  <c r="AG8" i="1"/>
  <c r="AH21" i="1"/>
  <c r="AI21" i="1"/>
  <c r="AJ21" i="1"/>
  <c r="AG21" i="1"/>
  <c r="AA11" i="1"/>
  <c r="AJ11" i="1"/>
  <c r="AH11" i="1"/>
  <c r="AI11" i="1"/>
  <c r="AG11" i="1"/>
  <c r="X13" i="1"/>
  <c r="Z13" i="1" s="1"/>
  <c r="X10" i="1"/>
  <c r="Z10" i="1" s="1"/>
  <c r="X9" i="1"/>
  <c r="Z9" i="1" s="1"/>
  <c r="X12" i="1"/>
  <c r="Z12" i="1" s="1"/>
  <c r="X17" i="1"/>
  <c r="Z17" i="1" s="1"/>
  <c r="AD8" i="1" l="1"/>
  <c r="AD21" i="1"/>
  <c r="AD11" i="1"/>
  <c r="AF10" i="1"/>
  <c r="AE10" i="1"/>
  <c r="AF17" i="1"/>
  <c r="AE17" i="1"/>
  <c r="AF13" i="1"/>
  <c r="AE13" i="1"/>
  <c r="AF12" i="1"/>
  <c r="AE12" i="1"/>
  <c r="AF9" i="1"/>
  <c r="AE9" i="1"/>
  <c r="AA10" i="1"/>
  <c r="AH10" i="1"/>
  <c r="AJ10" i="1"/>
  <c r="AI10" i="1"/>
  <c r="AG10" i="1"/>
  <c r="AA12" i="1"/>
  <c r="AI12" i="1"/>
  <c r="AJ12" i="1"/>
  <c r="AG12" i="1"/>
  <c r="AH12" i="1"/>
  <c r="AA9" i="1"/>
  <c r="AH9" i="1"/>
  <c r="AI9" i="1"/>
  <c r="AJ9" i="1"/>
  <c r="AG9" i="1"/>
  <c r="AA17" i="1"/>
  <c r="AH17" i="1"/>
  <c r="AI17" i="1"/>
  <c r="AG17" i="1"/>
  <c r="AJ17" i="1"/>
  <c r="AA13" i="1"/>
  <c r="AH13" i="1"/>
  <c r="AI13" i="1"/>
  <c r="AJ13" i="1"/>
  <c r="AG13" i="1"/>
  <c r="AA8" i="1"/>
  <c r="X38" i="1"/>
  <c r="Z38" i="1" s="1"/>
  <c r="X35" i="1"/>
  <c r="Z35" i="1" s="1"/>
  <c r="X26" i="1"/>
  <c r="Z26" i="1" s="1"/>
  <c r="X29" i="1"/>
  <c r="Z29" i="1" s="1"/>
  <c r="X36" i="1"/>
  <c r="Z36" i="1" s="1"/>
  <c r="X31" i="1"/>
  <c r="Z31" i="1" s="1"/>
  <c r="X28" i="1"/>
  <c r="Z28" i="1" s="1"/>
  <c r="X27" i="1"/>
  <c r="Z27" i="1" s="1"/>
  <c r="X30" i="1"/>
  <c r="Z30" i="1" s="1"/>
  <c r="X19" i="1"/>
  <c r="Z19" i="1" s="1"/>
  <c r="X18" i="1"/>
  <c r="Z18" i="1" s="1"/>
  <c r="AA21" i="1"/>
  <c r="X25" i="1"/>
  <c r="Z25" i="1" s="1"/>
  <c r="X33" i="1"/>
  <c r="Z33" i="1" s="1"/>
  <c r="X24" i="1"/>
  <c r="Z24" i="1" s="1"/>
  <c r="X20" i="1"/>
  <c r="Z20" i="1" s="1"/>
  <c r="X16" i="1"/>
  <c r="Z16" i="1" s="1"/>
  <c r="X23" i="1"/>
  <c r="Z23" i="1" s="1"/>
  <c r="X34" i="1"/>
  <c r="Z34" i="1" s="1"/>
  <c r="X15" i="1"/>
  <c r="Z15" i="1" s="1"/>
  <c r="X22" i="1"/>
  <c r="Z22" i="1" s="1"/>
  <c r="X32" i="1"/>
  <c r="Z32" i="1" s="1"/>
  <c r="X37" i="1"/>
  <c r="Z37" i="1" s="1"/>
  <c r="AD17" i="1" l="1"/>
  <c r="AD9" i="1"/>
  <c r="AD13" i="1"/>
  <c r="AD10" i="1"/>
  <c r="AD12" i="1"/>
  <c r="AF23" i="1"/>
  <c r="AE23" i="1"/>
  <c r="AF19" i="1"/>
  <c r="AE19" i="1"/>
  <c r="AF31" i="1"/>
  <c r="AE31" i="1"/>
  <c r="AF22" i="1"/>
  <c r="AE22" i="1"/>
  <c r="AF30" i="1"/>
  <c r="AE30" i="1"/>
  <c r="AF38" i="1"/>
  <c r="AE38" i="1"/>
  <c r="AF15" i="1"/>
  <c r="AE15" i="1"/>
  <c r="AF20" i="1"/>
  <c r="AE20" i="1"/>
  <c r="AF27" i="1"/>
  <c r="AE27" i="1"/>
  <c r="AF29" i="1"/>
  <c r="AE29" i="1"/>
  <c r="AF32" i="1"/>
  <c r="AE32" i="1"/>
  <c r="AF33" i="1"/>
  <c r="AE33" i="1"/>
  <c r="AF35" i="1"/>
  <c r="AE35" i="1"/>
  <c r="AF16" i="1"/>
  <c r="AE16" i="1"/>
  <c r="AF25" i="1"/>
  <c r="AE25" i="1"/>
  <c r="AF36" i="1"/>
  <c r="AE36" i="1"/>
  <c r="AF37" i="1"/>
  <c r="AE37" i="1"/>
  <c r="AF34" i="1"/>
  <c r="AE34" i="1"/>
  <c r="AF24" i="1"/>
  <c r="AE24" i="1"/>
  <c r="AF18" i="1"/>
  <c r="AE18" i="1"/>
  <c r="AF28" i="1"/>
  <c r="AE28" i="1"/>
  <c r="AF26" i="1"/>
  <c r="AE26" i="1"/>
  <c r="AA34" i="1"/>
  <c r="AH34" i="1"/>
  <c r="AI34" i="1"/>
  <c r="AJ34" i="1"/>
  <c r="AG34" i="1"/>
  <c r="AA28" i="1"/>
  <c r="AJ28" i="1"/>
  <c r="AG28" i="1"/>
  <c r="AH28" i="1"/>
  <c r="AI28" i="1"/>
  <c r="AA32" i="1"/>
  <c r="AJ32" i="1"/>
  <c r="AG32" i="1"/>
  <c r="AH32" i="1"/>
  <c r="AI32" i="1"/>
  <c r="AA33" i="1"/>
  <c r="AI33" i="1"/>
  <c r="AG33" i="1"/>
  <c r="AH33" i="1"/>
  <c r="AJ33" i="1"/>
  <c r="AA31" i="1"/>
  <c r="AJ31" i="1"/>
  <c r="AH31" i="1"/>
  <c r="AI31" i="1"/>
  <c r="AG31" i="1"/>
  <c r="AA35" i="1"/>
  <c r="AH35" i="1"/>
  <c r="AJ35" i="1"/>
  <c r="AI35" i="1"/>
  <c r="AG35" i="1"/>
  <c r="AA37" i="1"/>
  <c r="AI37" i="1"/>
  <c r="AH37" i="1"/>
  <c r="AJ37" i="1"/>
  <c r="AG37" i="1"/>
  <c r="AA24" i="1"/>
  <c r="AI24" i="1"/>
  <c r="AG24" i="1"/>
  <c r="AH24" i="1"/>
  <c r="AJ24" i="1"/>
  <c r="AA18" i="1"/>
  <c r="AH18" i="1"/>
  <c r="AI18" i="1"/>
  <c r="AJ18" i="1"/>
  <c r="AG18" i="1"/>
  <c r="AA26" i="1"/>
  <c r="AI26" i="1"/>
  <c r="AJ26" i="1"/>
  <c r="AH26" i="1"/>
  <c r="AG26" i="1"/>
  <c r="AA23" i="1"/>
  <c r="AJ23" i="1"/>
  <c r="AH23" i="1"/>
  <c r="AI23" i="1"/>
  <c r="AG23" i="1"/>
  <c r="AA19" i="1"/>
  <c r="AJ19" i="1"/>
  <c r="AH19" i="1"/>
  <c r="AI19" i="1"/>
  <c r="AG19" i="1"/>
  <c r="AA22" i="1"/>
  <c r="AH22" i="1"/>
  <c r="AI22" i="1"/>
  <c r="AJ22" i="1"/>
  <c r="AG22" i="1"/>
  <c r="AA16" i="1"/>
  <c r="AI16" i="1"/>
  <c r="AG16" i="1"/>
  <c r="AH16" i="1"/>
  <c r="AJ16" i="1"/>
  <c r="AA25" i="1"/>
  <c r="AH25" i="1"/>
  <c r="AI25" i="1"/>
  <c r="AG25" i="1"/>
  <c r="AJ25" i="1"/>
  <c r="AA30" i="1"/>
  <c r="AH30" i="1"/>
  <c r="AI30" i="1"/>
  <c r="AJ30" i="1"/>
  <c r="AG30" i="1"/>
  <c r="AA36" i="1"/>
  <c r="AJ36" i="1"/>
  <c r="AI36" i="1"/>
  <c r="AG36" i="1"/>
  <c r="AH36" i="1"/>
  <c r="AA38" i="1"/>
  <c r="AH38" i="1"/>
  <c r="AI38" i="1"/>
  <c r="AJ38" i="1"/>
  <c r="AG38" i="1"/>
  <c r="AA15" i="1"/>
  <c r="AJ15" i="1"/>
  <c r="AI15" i="1"/>
  <c r="AH15" i="1"/>
  <c r="AG15" i="1"/>
  <c r="AA20" i="1"/>
  <c r="AI20" i="1"/>
  <c r="AG20" i="1"/>
  <c r="AH20" i="1"/>
  <c r="AJ20" i="1"/>
  <c r="AA29" i="1"/>
  <c r="AI29" i="1"/>
  <c r="AH29" i="1"/>
  <c r="AJ29" i="1"/>
  <c r="AG29" i="1"/>
  <c r="AA27" i="1"/>
  <c r="AG27" i="1"/>
  <c r="AI27" i="1"/>
  <c r="AJ27" i="1"/>
  <c r="AH27" i="1"/>
  <c r="AD28" i="1" l="1"/>
  <c r="AD37" i="1"/>
  <c r="AD35" i="1"/>
  <c r="AD27" i="1"/>
  <c r="AD31" i="1"/>
  <c r="AD24" i="1"/>
  <c r="AD25" i="1"/>
  <c r="AD32" i="1"/>
  <c r="AD30" i="1"/>
  <c r="AD23" i="1"/>
  <c r="AD15" i="1"/>
  <c r="AD26" i="1"/>
  <c r="AD18" i="1"/>
  <c r="AD34" i="1"/>
  <c r="AD36" i="1"/>
  <c r="AD16" i="1"/>
  <c r="AD33" i="1"/>
  <c r="AD29" i="1"/>
  <c r="AD20" i="1"/>
  <c r="AD38" i="1"/>
  <c r="AD22" i="1"/>
  <c r="AD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Val R. (Fed)</author>
    <author>Miller, Val R.</author>
    <author>vmiller1</author>
  </authors>
  <commentList>
    <comment ref="A3" authorId="0" shapeId="0" xr:uid="{00000000-0006-0000-0200-000001000000}">
      <text>
        <r>
          <rPr>
            <b/>
            <sz val="9"/>
            <color indexed="81"/>
            <rFont val="Tahoma"/>
            <family val="2"/>
          </rPr>
          <t>"Volume of Restraint" is the sum of all artifact volumes in the restraint.</t>
        </r>
      </text>
    </comment>
    <comment ref="B3" authorId="0" shapeId="0" xr:uid="{00000000-0006-0000-0200-000002000000}">
      <text>
        <r>
          <rPr>
            <b/>
            <sz val="9"/>
            <color indexed="81"/>
            <rFont val="Tahoma"/>
            <family val="2"/>
          </rPr>
          <t>The "Nominal of Restraint"  is the combined nominal of the restraint, as established in the design.</t>
        </r>
      </text>
    </comment>
    <comment ref="D3" authorId="0" shapeId="0" xr:uid="{00000000-0006-0000-0200-000003000000}">
      <text>
        <r>
          <rPr>
            <b/>
            <sz val="9"/>
            <color indexed="81"/>
            <rFont val="Tahoma"/>
            <family val="2"/>
          </rPr>
          <t xml:space="preserve">"Cal Cert U of Starting Restraint" is typically the sum of the </t>
        </r>
        <r>
          <rPr>
            <b/>
            <i/>
            <sz val="9"/>
            <color indexed="81"/>
            <rFont val="Tahoma"/>
            <family val="2"/>
          </rPr>
          <t>k</t>
        </r>
        <r>
          <rPr>
            <b/>
            <sz val="9"/>
            <color indexed="81"/>
            <rFont val="Tahoma"/>
            <family val="2"/>
          </rPr>
          <t>=1 uncertainties of the restraint, though in rare cases the RSS value may be appropriate.</t>
        </r>
      </text>
    </comment>
    <comment ref="E3" authorId="0" shapeId="0" xr:uid="{00000000-0006-0000-0200-000004000000}">
      <text>
        <r>
          <rPr>
            <b/>
            <sz val="9"/>
            <color indexed="81"/>
            <rFont val="Tahoma"/>
            <family val="2"/>
          </rPr>
          <t>The "Sensitivity used for Series 1" will typically be the average sensitivity for Series 1 from the Mass Code report, but when no sensitivity weight is used, e.g., automated comparators, will be the sensitivity value entered for the comparator used.</t>
        </r>
      </text>
    </comment>
    <comment ref="F3" authorId="1" shapeId="0" xr:uid="{00000000-0006-0000-0200-000005000000}">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G3" authorId="1" shapeId="0" xr:uid="{00000000-0006-0000-0200-000006000000}">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H3" authorId="0" shapeId="0" xr:uid="{00000000-0006-0000-0200-000007000000}">
      <text>
        <r>
          <rPr>
            <b/>
            <sz val="9"/>
            <color indexed="81"/>
            <rFont val="Tahoma"/>
            <family val="2"/>
          </rPr>
          <t>From Mass Code report for Series 1.</t>
        </r>
      </text>
    </comment>
    <comment ref="I3" authorId="0" shapeId="0" xr:uid="{00000000-0006-0000-0200-000008000000}">
      <text>
        <r>
          <rPr>
            <b/>
            <sz val="9"/>
            <color indexed="81"/>
            <rFont val="Tahoma"/>
            <family val="2"/>
          </rPr>
          <t>From Mass Code report for Series 1.</t>
        </r>
        <r>
          <rPr>
            <sz val="9"/>
            <color indexed="81"/>
            <rFont val="Tahoma"/>
            <family val="2"/>
          </rPr>
          <t xml:space="preserve">
</t>
        </r>
      </text>
    </comment>
    <comment ref="M3" authorId="0" shapeId="0" xr:uid="{00000000-0006-0000-0200-000009000000}">
      <text>
        <r>
          <rPr>
            <b/>
            <sz val="9"/>
            <color indexed="81"/>
            <rFont val="Tahoma"/>
            <family val="2"/>
          </rPr>
          <t>Effective density of the restraint.</t>
        </r>
        <r>
          <rPr>
            <sz val="9"/>
            <color indexed="81"/>
            <rFont val="Tahoma"/>
            <family val="2"/>
          </rPr>
          <t xml:space="preserve">
</t>
        </r>
      </text>
    </comment>
    <comment ref="N3" authorId="0" shapeId="0" xr:uid="{00000000-0006-0000-0200-00000A000000}">
      <text>
        <r>
          <rPr>
            <b/>
            <sz val="9"/>
            <color indexed="81"/>
            <rFont val="Tahoma"/>
            <family val="2"/>
          </rPr>
          <t>Uncertainty of the density of the restraint.</t>
        </r>
      </text>
    </comment>
    <comment ref="O3" authorId="0" shapeId="0" xr:uid="{00000000-0006-0000-0200-00000B000000}">
      <text>
        <r>
          <rPr>
            <b/>
            <sz val="9"/>
            <color indexed="81"/>
            <rFont val="Tahoma"/>
            <family val="2"/>
          </rPr>
          <t>Uncertainty of the ability to measure the air temperature.  Though not necessarily correct because of the difficulties accurately measuring air temperature, this value is typically the uncertainty of the thermometer used for that purpose during Series 1.</t>
        </r>
        <r>
          <rPr>
            <sz val="9"/>
            <color indexed="81"/>
            <rFont val="Tahoma"/>
            <family val="2"/>
          </rPr>
          <t xml:space="preserve">
</t>
        </r>
      </text>
    </comment>
    <comment ref="P3" authorId="0" shapeId="0" xr:uid="{00000000-0006-0000-0200-00000C000000}">
      <text>
        <r>
          <rPr>
            <b/>
            <sz val="9"/>
            <color indexed="81"/>
            <rFont val="Tahoma"/>
            <family val="2"/>
          </rPr>
          <t>The uncertianty of the Relative Humidity measurement during Series 1.</t>
        </r>
        <r>
          <rPr>
            <sz val="9"/>
            <color indexed="81"/>
            <rFont val="Tahoma"/>
            <family val="2"/>
          </rPr>
          <t xml:space="preserve">
</t>
        </r>
      </text>
    </comment>
    <comment ref="Q3" authorId="0" shapeId="0" xr:uid="{00000000-0006-0000-0200-00000D000000}">
      <text>
        <r>
          <rPr>
            <b/>
            <sz val="9"/>
            <color indexed="81"/>
            <rFont val="Tahoma"/>
            <family val="2"/>
          </rPr>
          <t>Uncertainty of the barometer used to measure the barometric pressure.  This assumes that there is no elevation offset in the pressure measurement; the barometer is at the height of the measurements performed.</t>
        </r>
      </text>
    </comment>
    <comment ref="S3" authorId="0" shapeId="0" xr:uid="{00000000-0006-0000-0200-00000F000000}">
      <text>
        <r>
          <rPr>
            <b/>
            <sz val="9"/>
            <color indexed="81"/>
            <rFont val="Tahoma"/>
            <family val="2"/>
          </rPr>
          <t>Enter the actual calculated air density present during Series 1.</t>
        </r>
      </text>
    </comment>
    <comment ref="T3" authorId="0" shapeId="0" xr:uid="{00000000-0006-0000-0200-00000E000000}">
      <text>
        <r>
          <rPr>
            <b/>
            <sz val="9"/>
            <color indexed="81"/>
            <rFont val="Tahoma"/>
            <family val="2"/>
          </rPr>
          <t>This value comes from the calibration certificate for the restraint artifacts.  If the restraints were not calibrated together so that the pressures were equal, use the BP from the certificates that deviates the most from Normal air density.</t>
        </r>
      </text>
    </comment>
    <comment ref="U3" authorId="0" shapeId="0" xr:uid="{00000000-0006-0000-0200-000011000000}">
      <text>
        <r>
          <rPr>
            <b/>
            <sz val="9"/>
            <color indexed="81"/>
            <rFont val="Tahoma"/>
            <family val="2"/>
          </rPr>
          <t>This deviation value is based on the temperature of the mass standards during Series 1 measurements.</t>
        </r>
        <r>
          <rPr>
            <sz val="9"/>
            <color indexed="81"/>
            <rFont val="Tahoma"/>
            <family val="2"/>
          </rPr>
          <t xml:space="preserve">
</t>
        </r>
      </text>
    </comment>
    <comment ref="V3" authorId="0" shapeId="0" xr:uid="{00000000-0006-0000-0200-000010000000}">
      <text>
        <r>
          <rPr>
            <b/>
            <sz val="9"/>
            <color indexed="81"/>
            <rFont val="Tahoma"/>
            <family val="2"/>
          </rPr>
          <t>Based on the material of the restraint.  And effective CCE may be used if materials differ.</t>
        </r>
        <r>
          <rPr>
            <sz val="9"/>
            <color indexed="81"/>
            <rFont val="Tahoma"/>
            <family val="2"/>
          </rPr>
          <t xml:space="preserve">
</t>
        </r>
      </text>
    </comment>
    <comment ref="B7" authorId="1" shapeId="0" xr:uid="{16D6A019-9DA0-4314-A136-5F5F04D230AF}">
      <text>
        <r>
          <rPr>
            <b/>
            <sz val="9"/>
            <color indexed="81"/>
            <rFont val="Tahoma"/>
            <family val="2"/>
          </rPr>
          <t>Enter the tolerance for the weight set being calibrated.</t>
        </r>
      </text>
    </comment>
    <comment ref="D7" authorId="1" shapeId="0" xr:uid="{511A809C-E836-459A-BD0C-C7ACFDFF8C9F}">
      <text>
        <r>
          <rPr>
            <b/>
            <sz val="10"/>
            <color indexed="81"/>
            <rFont val="Tahoma"/>
            <family val="2"/>
          </rPr>
          <t>This uncertainty component is the value of the uncertainty of the restraint applied proportionately to the nominal value of the unknown.  
HINT:  For nomnal X values less than the restraint, the value will be proportinately less than the uncertainty of the restraint. 
For nominal X values larger than the restraint, this value will be proportionaltely larger than the uncertainty of the restraint.</t>
        </r>
      </text>
    </comment>
    <comment ref="E7" authorId="1" shapeId="0" xr:uid="{9A725455-DB10-4753-92D8-B2169702A203}">
      <text>
        <r>
          <rPr>
            <b/>
            <sz val="9"/>
            <color indexed="81"/>
            <rFont val="Tahoma"/>
            <family val="2"/>
          </rPr>
          <t>The Type A values will come from the mass code report for each nomnal mass.</t>
        </r>
      </text>
    </comment>
    <comment ref="F7" authorId="1" shapeId="0" xr:uid="{F0DB06A4-29E1-4BC0-A41F-A71BB7C6FB1C}">
      <text>
        <r>
          <rPr>
            <b/>
            <sz val="9"/>
            <color indexed="81"/>
            <rFont val="Tahoma"/>
            <family val="2"/>
          </rPr>
          <t xml:space="preserve">This component will typically be Zero unless there is a known uncorrected sensitivity error caused by the use of a constant sensitivity factor when no sensitivity weight is used. </t>
        </r>
      </text>
    </comment>
    <comment ref="G7" authorId="1" shapeId="0" xr:uid="{FAB6B340-DDB7-42B3-9554-265FA3ABD0BF}">
      <text>
        <r>
          <rPr>
            <b/>
            <sz val="9"/>
            <color indexed="81"/>
            <rFont val="Tahoma"/>
            <family val="2"/>
          </rPr>
          <t xml:space="preserve">This value is the RSS of columns D, E, F for each nominal X value.
</t>
        </r>
      </text>
    </comment>
    <comment ref="H7" authorId="1" shapeId="0" xr:uid="{6FF808B3-5918-45F7-B373-686D56E4A0DF}">
      <text>
        <r>
          <rPr>
            <b/>
            <sz val="9"/>
            <color indexed="81"/>
            <rFont val="Tahoma"/>
            <family val="2"/>
          </rPr>
          <t>The U²(ABC) is calculated as a variance because under some conditions it may actually decrease the uncertainty of the restraint slightly and would thus be a negative value.  As the square root of a negative number is an Imaginary number, the only way to utilize this component in normal mathematical equations is to keep it as a variance.  This component is also distributed proportionately to the X values.</t>
        </r>
      </text>
    </comment>
    <comment ref="I7" authorId="1" shapeId="0" xr:uid="{F25782FF-6024-476D-AE15-30F49E2EA008}">
      <text>
        <r>
          <rPr>
            <b/>
            <sz val="9"/>
            <color indexed="81"/>
            <rFont val="Tahoma"/>
            <family val="2"/>
          </rPr>
          <t>The U²(ABC) is calculated as a variance because under some conditions it may actually decrease the uncertainty of the measurent result slightly and would thus be a negative value.  As the square root of a negative number is an Imaginary number, the only way to utilize this component in normal mathematical equations is to keep it as a variance.  It will be combined with variances of the rest of the uncertainty components associated with X.</t>
        </r>
      </text>
    </comment>
    <comment ref="J7" authorId="1" shapeId="0" xr:uid="{D294A9D2-2159-4879-B2A9-261304BB0B29}">
      <text>
        <r>
          <rPr>
            <b/>
            <sz val="9"/>
            <color indexed="81"/>
            <rFont val="Tahoma"/>
            <family val="2"/>
          </rPr>
          <t>The average sensitivity for each X will come from the mass code report and will be the calculated average of all the MC calculated sensitivity values of each series.  It may be different than the average sensitivity used for the mass code solutions.</t>
        </r>
      </text>
    </comment>
    <comment ref="K7" authorId="1" shapeId="0" xr:uid="{D974B6EA-0911-435B-B765-00055D02042F}">
      <text>
        <r>
          <rPr>
            <b/>
            <sz val="9"/>
            <color indexed="81"/>
            <rFont val="Tahoma"/>
            <family val="2"/>
          </rPr>
          <t>From the mass code report for the series in which the artifact is assigned a value.
Variations in sensitivity may be also measured in the within process standard deviation.</t>
        </r>
      </text>
    </comment>
    <comment ref="L7" authorId="1" shapeId="0" xr:uid="{6C2E52B5-5C98-410D-B3DE-EAD780EC375B}">
      <text>
        <r>
          <rPr>
            <b/>
            <sz val="9"/>
            <color indexed="81"/>
            <rFont val="Tahoma"/>
            <family val="2"/>
          </rPr>
          <t>From the mass code report for the series in which the artifact is assigned a value.
Variations in sensitivity may be also measured in the within process standard deviation.</t>
        </r>
      </text>
    </comment>
    <comment ref="M7" authorId="1" shapeId="0" xr:uid="{E2362583-5798-40F0-B040-A0C9141921E7}">
      <text>
        <r>
          <rPr>
            <b/>
            <sz val="9"/>
            <color indexed="81"/>
            <rFont val="Tahoma"/>
            <family val="2"/>
          </rPr>
          <t>The calculated sensitivity error uncertainty contribution for X.
Calculations are based on the deviation of the sensitivity during the series from the average, multiplied by the difference limits set by the tolerance.</t>
        </r>
      </text>
    </comment>
    <comment ref="N7" authorId="1" shapeId="0" xr:uid="{2B25FD1C-F00C-411B-9B87-7F956B359B8A}">
      <text>
        <r>
          <rPr>
            <b/>
            <sz val="9"/>
            <color indexed="81"/>
            <rFont val="Tahoma"/>
            <family val="2"/>
          </rPr>
          <t>The density value for X entered in the input file for the comparisons.</t>
        </r>
      </text>
    </comment>
    <comment ref="O7" authorId="1" shapeId="0" xr:uid="{0FD523D1-86CE-4B25-940F-970B7CA16BD3}">
      <text>
        <r>
          <rPr>
            <b/>
            <sz val="9"/>
            <color indexed="81"/>
            <rFont val="Tahoma"/>
            <family val="2"/>
          </rPr>
          <t xml:space="preserve">The estimated uncertainty of the entered density value for X. The default 0.07 g/cm³ value is the </t>
        </r>
        <r>
          <rPr>
            <b/>
            <i/>
            <sz val="9"/>
            <color indexed="81"/>
            <rFont val="Tahoma"/>
            <family val="2"/>
          </rPr>
          <t>k</t>
        </r>
        <r>
          <rPr>
            <b/>
            <sz val="9"/>
            <color indexed="81"/>
            <rFont val="Tahoma"/>
            <family val="2"/>
          </rPr>
          <t>=1 portion of the density uncertainty given in OIML R111.  If the density is known to a better uncertainty use that uncertiainty value.  Most U.S. weight manufacturers believe that the uncertainty of thier assumed density is 0.025 g/cm³ (</t>
        </r>
        <r>
          <rPr>
            <b/>
            <i/>
            <sz val="9"/>
            <color indexed="81"/>
            <rFont val="Tahoma"/>
            <family val="2"/>
          </rPr>
          <t>k</t>
        </r>
        <r>
          <rPr>
            <b/>
            <sz val="9"/>
            <color indexed="81"/>
            <rFont val="Tahoma"/>
            <family val="2"/>
          </rPr>
          <t>=1)</t>
        </r>
      </text>
    </comment>
    <comment ref="P7" authorId="1" shapeId="0" xr:uid="{6F303527-5B80-4693-BDC4-292EFBE7F3E1}">
      <text>
        <r>
          <rPr>
            <b/>
            <sz val="9"/>
            <color indexed="81"/>
            <rFont val="Tahoma"/>
            <family val="2"/>
          </rPr>
          <t>The uncertainty of the air temperature in which the measurements are performed.  Though not completely correct because of the difficulty of measuring air temperature, the value used is tyically the calibration uncertainty of the thermometer used to measure air temperature.</t>
        </r>
      </text>
    </comment>
    <comment ref="Q7" authorId="1" shapeId="0" xr:uid="{1266634C-64C9-44CC-A565-D63B607F1D20}">
      <text>
        <r>
          <rPr>
            <b/>
            <sz val="9"/>
            <color indexed="81"/>
            <rFont val="Tahoma"/>
            <family val="2"/>
          </rPr>
          <t>Unertainty of the relative humidity measurement of the air surrounding the comparison measurements.  Typically the value used will be the uncertainty of the calibration of the hygrometer.</t>
        </r>
      </text>
    </comment>
    <comment ref="R7" authorId="1" shapeId="0" xr:uid="{F5B0AA04-036E-4FC9-81D0-3325B6E2D33B}">
      <text>
        <r>
          <rPr>
            <b/>
            <sz val="9"/>
            <color indexed="81"/>
            <rFont val="Tahoma"/>
            <family val="2"/>
          </rPr>
          <t>Unertainty of the barometric pressure measurement of the air surrounding the comparison measurements.  Typically the value used will be the uncertainty of the calibration of the barometer.</t>
        </r>
      </text>
    </comment>
    <comment ref="S7" authorId="1" shapeId="0" xr:uid="{14F9FCE8-8819-4F9B-BF22-803C511AB5E7}">
      <text>
        <r>
          <rPr>
            <b/>
            <sz val="9"/>
            <color indexed="81"/>
            <rFont val="Tahoma"/>
            <family val="2"/>
          </rPr>
          <t>Enter the value of the actual calculated air density during the series for that nominal value.</t>
        </r>
      </text>
    </comment>
    <comment ref="T7" authorId="1" shapeId="0" xr:uid="{E03DF43A-9144-4E96-B567-150BB54A4033}">
      <text>
        <r>
          <rPr>
            <b/>
            <sz val="9"/>
            <color indexed="81"/>
            <rFont val="Tahoma"/>
            <family val="2"/>
          </rPr>
          <t>This value will be the air density present during the comparisons of the previous series in the overall design, as the mass value of the standards used in this series come from the previous series</t>
        </r>
        <r>
          <rPr>
            <sz val="9"/>
            <color indexed="81"/>
            <rFont val="Tahoma"/>
            <family val="2"/>
          </rPr>
          <t>.</t>
        </r>
      </text>
    </comment>
    <comment ref="U7" authorId="1" shapeId="0" xr:uid="{00000000-0006-0000-0200-000012000000}">
      <text>
        <r>
          <rPr>
            <b/>
            <sz val="9"/>
            <color indexed="81"/>
            <rFont val="Tahoma"/>
            <family val="2"/>
          </rPr>
          <t>The effect of this component on the mass uncertainty is negligible, but is shown here to demonstrate that the effect was considered.
Follow the guidance for this component given in the 2007 Air Density paper.</t>
        </r>
      </text>
    </comment>
    <comment ref="V7" authorId="1" shapeId="0" xr:uid="{18A4ECF0-4866-4592-9CE1-D60B3B2A79B8}">
      <text>
        <r>
          <rPr>
            <b/>
            <sz val="9"/>
            <color indexed="81"/>
            <rFont val="Tahoma"/>
            <family val="2"/>
          </rPr>
          <t>Enter the CCE provided the mass code for each nominal X value.</t>
        </r>
      </text>
    </comment>
    <comment ref="W7" authorId="1" shapeId="0" xr:uid="{00000000-0006-0000-0200-000013000000}">
      <text>
        <r>
          <rPr>
            <b/>
            <sz val="9"/>
            <color indexed="81"/>
            <rFont val="Tahoma"/>
            <family val="2"/>
          </rPr>
          <t>10 % of the CCE is used as described in guidance from EURAMET cg-19, Guidelines on the determination of uncertainty in gravimetric volume calibration version 2.1, paragraph 5.3.6.</t>
        </r>
      </text>
    </comment>
    <comment ref="X7" authorId="1" shapeId="0" xr:uid="{47152B6A-F753-44F1-8850-99087756DB3A}">
      <text>
        <r>
          <rPr>
            <b/>
            <sz val="9"/>
            <color indexed="81"/>
            <rFont val="Tahoma"/>
            <family val="2"/>
          </rPr>
          <t>This column shows the calculated</t>
        </r>
        <r>
          <rPr>
            <b/>
            <i/>
            <sz val="9"/>
            <color indexed="81"/>
            <rFont val="Tahoma"/>
            <family val="2"/>
          </rPr>
          <t xml:space="preserve"> k</t>
        </r>
        <r>
          <rPr>
            <b/>
            <sz val="9"/>
            <color indexed="81"/>
            <rFont val="Tahoma"/>
            <family val="2"/>
          </rPr>
          <t>=1 combined uncertianty for all components included in this uncertainty budget.
NOTE: Variances are already squared and are included as shown.</t>
        </r>
        <r>
          <rPr>
            <sz val="9"/>
            <color indexed="81"/>
            <rFont val="Tahoma"/>
            <family val="2"/>
          </rPr>
          <t xml:space="preserve">
</t>
        </r>
      </text>
    </comment>
    <comment ref="Y7" authorId="1" shapeId="0" xr:uid="{FF580267-5332-47CD-8CAC-01411F60B3BC}">
      <text>
        <r>
          <rPr>
            <b/>
            <sz val="9"/>
            <color indexed="81"/>
            <rFont val="Tahoma"/>
            <family val="2"/>
          </rPr>
          <t xml:space="preserve">Enter the appropriate </t>
        </r>
        <r>
          <rPr>
            <b/>
            <i/>
            <sz val="9"/>
            <color indexed="81"/>
            <rFont val="Tahoma"/>
            <family val="2"/>
          </rPr>
          <t>k</t>
        </r>
        <r>
          <rPr>
            <b/>
            <sz val="9"/>
            <color indexed="81"/>
            <rFont val="Tahoma"/>
            <family val="2"/>
          </rPr>
          <t xml:space="preserve"> value based on the degrees of freedom associated with this nomal X value.</t>
        </r>
      </text>
    </comment>
    <comment ref="Z7" authorId="1" shapeId="0" xr:uid="{14BAF66D-B32A-4954-8785-2DE286651176}">
      <text>
        <r>
          <rPr>
            <b/>
            <i/>
            <sz val="9"/>
            <color indexed="81"/>
            <rFont val="Tahoma"/>
            <family val="2"/>
          </rPr>
          <t>k</t>
        </r>
        <r>
          <rPr>
            <b/>
            <sz val="9"/>
            <color indexed="81"/>
            <rFont val="Tahoma"/>
            <family val="2"/>
          </rPr>
          <t xml:space="preserve">=2 is shown in the heading but each u(c) 
is expanded by multiplying the entered k value for that nominal X . 
</t>
        </r>
        <r>
          <rPr>
            <sz val="9"/>
            <color indexed="81"/>
            <rFont val="Tahoma"/>
            <family val="2"/>
          </rPr>
          <t>(There is no way to easily show the actual k value for each nominal.)</t>
        </r>
      </text>
    </comment>
    <comment ref="AA7" authorId="1" shapeId="0" xr:uid="{D724CEC4-06B3-4D7A-9565-6A313F092EA1}">
      <text>
        <r>
          <rPr>
            <b/>
            <sz val="9"/>
            <color indexed="81"/>
            <rFont val="Tahoma"/>
            <family val="2"/>
          </rPr>
          <t>The Pn value is calculated based on the tolerance entered in column B.  If the Pn cell background is RED, the uncertainty exceeds the Tolerance/3 limit.</t>
        </r>
        <r>
          <rPr>
            <sz val="9"/>
            <color indexed="81"/>
            <rFont val="Tahoma"/>
            <family val="2"/>
          </rPr>
          <t xml:space="preserve">
</t>
        </r>
      </text>
    </comment>
    <comment ref="AB7" authorId="1" shapeId="0" xr:uid="{ED7992C8-A99B-445B-A952-5F7DA8EF09D8}">
      <text>
        <r>
          <rPr>
            <b/>
            <sz val="9"/>
            <color indexed="81"/>
            <rFont val="Tahoma"/>
            <family val="2"/>
          </rPr>
          <t>The Nominal value is shown here for convenience.</t>
        </r>
        <r>
          <rPr>
            <sz val="9"/>
            <color indexed="81"/>
            <rFont val="Tahoma"/>
            <family val="2"/>
          </rPr>
          <t xml:space="preserve">
</t>
        </r>
      </text>
    </comment>
    <comment ref="T8" authorId="2" shapeId="0" xr:uid="{00000000-0006-0000-0200-000016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9" authorId="2" shapeId="0" xr:uid="{00000000-0006-0000-0200-000019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0" authorId="2" shapeId="0" xr:uid="{00000000-0006-0000-0200-00001C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1" authorId="2" shapeId="0" xr:uid="{00000000-0006-0000-0200-00001F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2" authorId="2" shapeId="0" xr:uid="{00000000-0006-0000-0200-000022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3" authorId="2" shapeId="0" xr:uid="{00000000-0006-0000-0200-000025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4" authorId="2" shapeId="0" xr:uid="{00000000-0006-0000-0200-000028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5" authorId="2" shapeId="0" xr:uid="{00000000-0006-0000-0200-00002B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6" authorId="2" shapeId="0" xr:uid="{00000000-0006-0000-0200-00002E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7" authorId="2" shapeId="0" xr:uid="{00000000-0006-0000-0200-000031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8" authorId="2" shapeId="0" xr:uid="{00000000-0006-0000-0200-000034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19" authorId="2" shapeId="0" xr:uid="{00000000-0006-0000-0200-000037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0" authorId="2" shapeId="0" xr:uid="{00000000-0006-0000-0200-00003A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1" authorId="2" shapeId="0" xr:uid="{00000000-0006-0000-0200-00003D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2" authorId="2" shapeId="0" xr:uid="{00000000-0006-0000-0200-000040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3" authorId="2" shapeId="0" xr:uid="{00000000-0006-0000-0200-000043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4" authorId="2" shapeId="0" xr:uid="{00000000-0006-0000-0200-000046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5" authorId="2" shapeId="0" xr:uid="{00000000-0006-0000-0200-000049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6" authorId="2" shapeId="0" xr:uid="{00000000-0006-0000-0200-00004C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7" authorId="2" shapeId="0" xr:uid="{00000000-0006-0000-0200-00004F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8" authorId="2" shapeId="0" xr:uid="{00000000-0006-0000-0200-000052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29" authorId="2" shapeId="0" xr:uid="{00000000-0006-0000-0200-000055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0" authorId="2" shapeId="0" xr:uid="{00000000-0006-0000-0200-000058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1" authorId="2" shapeId="0" xr:uid="{00000000-0006-0000-0200-00005B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2" authorId="2" shapeId="0" xr:uid="{00000000-0006-0000-0200-00005E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3" authorId="2" shapeId="0" xr:uid="{00000000-0006-0000-0200-000061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4" authorId="2" shapeId="0" xr:uid="{00000000-0006-0000-0200-000064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5" authorId="2" shapeId="0" xr:uid="{00000000-0006-0000-0200-000067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6" authorId="2" shapeId="0" xr:uid="{00000000-0006-0000-0200-00006A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7" authorId="2" shapeId="0" xr:uid="{00000000-0006-0000-0200-00006D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 ref="T38" authorId="2" shapeId="0" xr:uid="{00000000-0006-0000-0200-000070000000}">
      <text>
        <r>
          <rPr>
            <b/>
            <sz val="9"/>
            <color indexed="81"/>
            <rFont val="Tahoma"/>
            <family val="2"/>
          </rPr>
          <t>This value will typically be left as 0.0012 g/cm³ (normal air) due to the output of the mass code being corrected to Conventional conditions.</t>
        </r>
        <r>
          <rPr>
            <sz val="9"/>
            <color indexed="81"/>
            <rFont val="Tahoma"/>
            <family val="2"/>
          </rPr>
          <t xml:space="preserve">
</t>
        </r>
      </text>
    </comment>
  </commentList>
</comments>
</file>

<file path=xl/sharedStrings.xml><?xml version="1.0" encoding="utf-8"?>
<sst xmlns="http://schemas.openxmlformats.org/spreadsheetml/2006/main" count="217" uniqueCount="157">
  <si>
    <t>Rho(R)</t>
  </si>
  <si>
    <t>=(((($D$13+$F$13)*((1-0.0012/$J$13)/0.99985))*($J$13-J14)/($J$13*J14)*SQRT((0.00001*$L$6*$I$4/760*101325)^2+(0.000022*$L$6)^2+(-0.0034*$L$6*I3)^2+(-0.01*$I$5/100*$L$6)^2))^2+((($D$13+$F$13)*((1-0.0012/$J$13)/0.99985))*($L$6-0.0012)/J14)^2*(L14^2/J14^2)+((($D$13+$F$13)*((1-0.0012/$J$13)/0.99985))^2*($L$6-0.0012))*(($L$6-0.0012)-2*($L$8-0.0012))*($L$13^2/$J$13^4))*1000000</t>
  </si>
  <si>
    <t>$D$13+$F$13</t>
  </si>
  <si>
    <t>$J$13</t>
  </si>
  <si>
    <t>C3  Nominal</t>
  </si>
  <si>
    <t>J14</t>
  </si>
  <si>
    <t>Mass+Corr</t>
  </si>
  <si>
    <t>Den STD</t>
  </si>
  <si>
    <t>Den X</t>
  </si>
  <si>
    <t>L3</t>
  </si>
  <si>
    <t>$L$6</t>
  </si>
  <si>
    <t>Air Den now</t>
  </si>
  <si>
    <t>M3</t>
  </si>
  <si>
    <t>$I$4</t>
  </si>
  <si>
    <t>U Press</t>
  </si>
  <si>
    <t>I3</t>
  </si>
  <si>
    <t>U temp</t>
  </si>
  <si>
    <t>G3</t>
  </si>
  <si>
    <t>$I$5</t>
  </si>
  <si>
    <t>U RH</t>
  </si>
  <si>
    <t>H3</t>
  </si>
  <si>
    <t>L14</t>
  </si>
  <si>
    <t>U den X</t>
  </si>
  <si>
    <t>$L$8</t>
  </si>
  <si>
    <t>Den Air at Std Cal</t>
  </si>
  <si>
    <t>$L$13</t>
  </si>
  <si>
    <t>U den S</t>
  </si>
  <si>
    <t>The one question I have is whether the restraint is 1 kg or 2 kg.  I am guessing it is 2 kg for these purposes.</t>
  </si>
  <si>
    <t>0 g/cm³</t>
  </si>
  <si>
    <t>Demo</t>
  </si>
  <si>
    <t>Here</t>
  </si>
  <si>
    <t>C.6.3-1 calcs</t>
  </si>
  <si>
    <t>Rho(a) Series 1 
(establishes ABC of Restraint)</t>
  </si>
  <si>
    <t>mg</t>
  </si>
  <si>
    <t>=((((C6)*((1-0.0012/8)/0.99985))*(8-H6)/(8*H6)*SQRT((0.00001*N6*L6/760*101325)^2+(0.000022*N6)^2+(-0.0034*N6*J6)^2+(-0.01*K6/100*N6)^2))^2+(((C6)*((1-0.0012/8)/0.99985))*(N6-0.0012)/H6)^2*(I6^2/H6^2)+(((C6)*((1-0.0012/8)/0.99985))^2*(N6-0.0012))*((N6-0.0012)-2*(M6-0.0012))*(0^2/8^4))*1000000</t>
  </si>
  <si>
    <t>Reference Air density for Stds cal</t>
  </si>
  <si>
    <t>Nominal</t>
  </si>
  <si>
    <t>n3</t>
  </si>
  <si>
    <t>From MC report</t>
  </si>
  <si>
    <t>CCE
(/°C)</t>
  </si>
  <si>
    <t>Max Deviation of T from 20 °C</t>
  </si>
  <si>
    <t>(°C)</t>
  </si>
  <si>
    <t>(mg/div)</t>
  </si>
  <si>
    <t>Mass error from Sensitivity error
(mg)</t>
  </si>
  <si>
    <t xml:space="preserve">Total U (Restraint) to MC </t>
  </si>
  <si>
    <t>Volume of Restraint</t>
  </si>
  <si>
    <t>Type A of series</t>
  </si>
  <si>
    <t>Restraint</t>
  </si>
  <si>
    <t>Cal Cert
U of Starting Restraint
(k=1)</t>
  </si>
  <si>
    <t>Maximum Sensitivity from 
Series 1</t>
  </si>
  <si>
    <t>Minimum Sensitivity from 
Series 1</t>
  </si>
  <si>
    <t>Max A(I)
MC Data
Series 1</t>
  </si>
  <si>
    <t>Min A(I)
MC Data
Series 1</t>
  </si>
  <si>
    <t>Maximum Permissible Errors for Weights  (+/- in mg)</t>
  </si>
  <si>
    <t>OIML</t>
  </si>
  <si>
    <t>ASTM</t>
  </si>
  <si>
    <t>NIST</t>
  </si>
  <si>
    <t>User Tolerances</t>
  </si>
  <si>
    <t>Units</t>
  </si>
  <si>
    <t>Nominal
(g)</t>
  </si>
  <si>
    <t>Other 1</t>
  </si>
  <si>
    <t>Other 2</t>
  </si>
  <si>
    <t>Other 3</t>
  </si>
  <si>
    <t>Other 4</t>
  </si>
  <si>
    <t>Other 5</t>
  </si>
  <si>
    <t>Not Specified</t>
  </si>
  <si>
    <t>5 000</t>
  </si>
  <si>
    <t>kg</t>
  </si>
  <si>
    <t>3 000</t>
  </si>
  <si>
    <t>2 000</t>
  </si>
  <si>
    <t>1 000</t>
  </si>
  <si>
    <t>g</t>
  </si>
  <si>
    <r>
      <rPr>
        <sz val="9"/>
        <rFont val="Calibri"/>
        <family val="2"/>
      </rPr>
      <t>µ</t>
    </r>
    <r>
      <rPr>
        <sz val="9"/>
        <rFont val="Verdana"/>
        <family val="2"/>
      </rPr>
      <t>g</t>
    </r>
  </si>
  <si>
    <t>Tolerance
(mg)
ASTM 0 for this exercise</t>
  </si>
  <si>
    <t>Sensitivity used for Series 1</t>
  </si>
  <si>
    <t>(mg)</t>
  </si>
  <si>
    <t>Average Sensitivity for Series X
(mg/div)</t>
  </si>
  <si>
    <t>Maximum Sensitivity from Series X
(mg/div)</t>
  </si>
  <si>
    <t>Minimum Sensitivity from Series X
(mg/div)</t>
  </si>
  <si>
    <t>Type B for the restraint Calculated from Cell N3</t>
  </si>
  <si>
    <t>Total</t>
  </si>
  <si>
    <t>% contribution to uncertainty</t>
  </si>
  <si>
    <t>Unknown (X)</t>
  </si>
  <si>
    <t>Type B for the restraint Calculated from Cell O3</t>
  </si>
  <si>
    <t>Disclaimer</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</si>
  <si>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</si>
  <si>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WMD website at www.nist.gov/labmetrology, you should check the website to ensure the tool being provided is the latest version available, and provide information to users on how to check for updates and revisions to the tools.</t>
  </si>
  <si>
    <t xml:space="preserve">The yellow cells are unprotected and provide input of values that may contribute to uncertainty in the measurement.  </t>
  </si>
  <si>
    <t>Each line of data relates to a specific nominal value, though the nominal column could be edited to fit a specific situation.</t>
  </si>
  <si>
    <t>Nominal of Restraint</t>
  </si>
  <si>
    <t>(g)</t>
  </si>
  <si>
    <t>The information entered at the top of the page for the restraint propogates proportionately to all other nominal values in the table.</t>
  </si>
  <si>
    <t>Some values to be entered must come from the Mass Code output report, thus the calcuation of uncertainty must be iterative to utilize data from the measurements, unless average values are established by laboratory policy that set bounds limiting the range of values within specific identified, documented criteria.</t>
  </si>
  <si>
    <t>The tab containing the MPE table is provided as a resource but must be validated.</t>
  </si>
  <si>
    <t>The Uncertainty Calculations and MPE Table tabs are protected using the password 'metrology'.</t>
  </si>
  <si>
    <t>The uncertainty of the restraint calculated in cell O3 is the value that would be entered in the Mass Code data file for the uncertainty of the starting restraint.  This will differ from the uncertainty from the calibration certificate because of the additional components related to the restraint that are included from the conditions at the time of use as the restraint.</t>
  </si>
  <si>
    <t>k</t>
  </si>
  <si>
    <t>By using 8 as the density of the standard and 0 as the uncertainty of the density of the standard I believe we can calculate the C.6.3-1 ABC uncertainty of the starting restraints at the time of use.</t>
  </si>
  <si>
    <t>Uncertainty of CIPM 2007 air density equation         Above coefficients (yellow highlighting) updated from R111 (2004) values to match CIPM 2007 air density paper.</t>
  </si>
  <si>
    <r>
      <t>E</t>
    </r>
    <r>
      <rPr>
        <b/>
        <vertAlign val="subscript"/>
        <sz val="9"/>
        <rFont val="Verdana"/>
        <family val="2"/>
      </rPr>
      <t>1</t>
    </r>
  </si>
  <si>
    <r>
      <t>E</t>
    </r>
    <r>
      <rPr>
        <b/>
        <vertAlign val="subscript"/>
        <sz val="9"/>
        <rFont val="Verdana"/>
        <family val="2"/>
      </rPr>
      <t>2</t>
    </r>
  </si>
  <si>
    <r>
      <t>F</t>
    </r>
    <r>
      <rPr>
        <b/>
        <vertAlign val="subscript"/>
        <sz val="9"/>
        <rFont val="Verdana"/>
        <family val="2"/>
      </rPr>
      <t>1</t>
    </r>
  </si>
  <si>
    <r>
      <t>F</t>
    </r>
    <r>
      <rPr>
        <b/>
        <vertAlign val="subscript"/>
        <sz val="9"/>
        <rFont val="Verdana"/>
        <family val="2"/>
      </rPr>
      <t>2</t>
    </r>
  </si>
  <si>
    <r>
      <t>M</t>
    </r>
    <r>
      <rPr>
        <b/>
        <vertAlign val="subscript"/>
        <sz val="9"/>
        <rFont val="Verdana"/>
        <family val="2"/>
      </rPr>
      <t>1</t>
    </r>
  </si>
  <si>
    <r>
      <t>M</t>
    </r>
    <r>
      <rPr>
        <b/>
        <vertAlign val="subscript"/>
        <sz val="9"/>
        <rFont val="Verdana"/>
        <family val="2"/>
      </rPr>
      <t>1-2</t>
    </r>
  </si>
  <si>
    <r>
      <t>M</t>
    </r>
    <r>
      <rPr>
        <b/>
        <vertAlign val="subscript"/>
        <sz val="9"/>
        <rFont val="Verdana"/>
        <family val="2"/>
      </rPr>
      <t>2</t>
    </r>
  </si>
  <si>
    <r>
      <t>M</t>
    </r>
    <r>
      <rPr>
        <b/>
        <vertAlign val="subscript"/>
        <sz val="9"/>
        <rFont val="Verdana"/>
        <family val="2"/>
      </rPr>
      <t>2-3</t>
    </r>
  </si>
  <si>
    <r>
      <t>M</t>
    </r>
    <r>
      <rPr>
        <b/>
        <vertAlign val="subscript"/>
        <sz val="9"/>
        <rFont val="Verdana"/>
        <family val="2"/>
      </rPr>
      <t>3</t>
    </r>
  </si>
  <si>
    <t>000</t>
  </si>
  <si>
    <t>00</t>
  </si>
  <si>
    <t>0</t>
  </si>
  <si>
    <t>1</t>
  </si>
  <si>
    <t>2</t>
  </si>
  <si>
    <t>3</t>
  </si>
  <si>
    <t>4</t>
  </si>
  <si>
    <t>5</t>
  </si>
  <si>
    <t>6</t>
  </si>
  <si>
    <t>7</t>
  </si>
  <si>
    <t>F</t>
  </si>
  <si>
    <t>The values in the above table are correct as of 20180806.  Verified by comparison to current documentary standards.</t>
  </si>
  <si>
    <t>The uncertainty tab contains calculations that are believed to provide a good estimate of the uncertainty of mass disseminations using weighing designs.  The yellow cells in the Blue Restraint section (row 3) have comments describing the source of the information.  The headings of all other columns are similarly commented to guide in locating the information.</t>
  </si>
  <si>
    <t>(mg²)</t>
  </si>
  <si>
    <t>Type B due to series 1 sensitivity error</t>
  </si>
  <si>
    <t>(cm³)</t>
  </si>
  <si>
    <t>Uncertainty of Mole Fraction of CO₂</t>
  </si>
  <si>
    <t>8 g/cm³</t>
  </si>
  <si>
    <r>
      <t>U</t>
    </r>
    <r>
      <rPr>
        <b/>
        <vertAlign val="superscript"/>
        <sz val="12"/>
        <color theme="1"/>
        <rFont val="Calibri"/>
        <family val="2"/>
      </rPr>
      <t>²</t>
    </r>
    <r>
      <rPr>
        <b/>
        <sz val="12"/>
        <color theme="1"/>
        <rFont val="Calibri"/>
        <family val="2"/>
      </rPr>
      <t>(ABC Restraint)
(Output from C.6.3.1)</t>
    </r>
  </si>
  <si>
    <r>
      <t>u</t>
    </r>
    <r>
      <rPr>
        <b/>
        <vertAlign val="subscript"/>
        <sz val="12"/>
        <color rgb="FF000000"/>
        <rFont val="Calibri"/>
        <family val="2"/>
      </rPr>
      <t>(Rho(R))</t>
    </r>
  </si>
  <si>
    <r>
      <t>u</t>
    </r>
    <r>
      <rPr>
        <b/>
        <vertAlign val="subscript"/>
        <sz val="12"/>
        <color rgb="FF000000"/>
        <rFont val="Calibri"/>
        <family val="2"/>
      </rPr>
      <t>(t)</t>
    </r>
  </si>
  <si>
    <r>
      <t>u</t>
    </r>
    <r>
      <rPr>
        <b/>
        <vertAlign val="subscript"/>
        <sz val="12"/>
        <color rgb="FF000000"/>
        <rFont val="Calibri"/>
        <family val="2"/>
      </rPr>
      <t>(RH)</t>
    </r>
  </si>
  <si>
    <r>
      <t>u</t>
    </r>
    <r>
      <rPr>
        <b/>
        <vertAlign val="subscript"/>
        <sz val="12"/>
        <color rgb="FF000000"/>
        <rFont val="Calibri"/>
        <family val="2"/>
      </rPr>
      <t>(P)</t>
    </r>
  </si>
  <si>
    <r>
      <t>Rho</t>
    </r>
    <r>
      <rPr>
        <b/>
        <vertAlign val="subscript"/>
        <sz val="12"/>
        <color rgb="FF000000"/>
        <rFont val="Calibri"/>
        <family val="2"/>
      </rPr>
      <t>(a)</t>
    </r>
    <r>
      <rPr>
        <b/>
        <sz val="12"/>
        <color rgb="FF000000"/>
        <rFont val="Calibri"/>
        <family val="2"/>
      </rPr>
      <t xml:space="preserve"> at Restraint Cal</t>
    </r>
  </si>
  <si>
    <r>
      <t>Mass Code Output Uncertainty
(</t>
    </r>
    <r>
      <rPr>
        <b/>
        <i/>
        <sz val="11"/>
        <color theme="1"/>
        <rFont val="Calibri"/>
        <family val="2"/>
      </rPr>
      <t>k</t>
    </r>
    <r>
      <rPr>
        <b/>
        <sz val="11"/>
        <color theme="1"/>
        <rFont val="Calibri"/>
        <family val="2"/>
      </rPr>
      <t xml:space="preserve">=1)
</t>
    </r>
    <r>
      <rPr>
        <b/>
        <sz val="8"/>
        <color theme="1"/>
        <rFont val="Calibri"/>
        <family val="2"/>
      </rPr>
      <t>Includes Type A and B of process, restraint and sensitivity</t>
    </r>
  </si>
  <si>
    <r>
      <rPr>
        <b/>
        <sz val="14"/>
        <color theme="1"/>
        <rFont val="Calibri"/>
        <family val="2"/>
      </rPr>
      <t>u</t>
    </r>
    <r>
      <rPr>
        <b/>
        <vertAlign val="superscript"/>
        <sz val="14"/>
        <color theme="1"/>
        <rFont val="Calibri"/>
        <family val="2"/>
      </rPr>
      <t>²</t>
    </r>
    <r>
      <rPr>
        <b/>
        <sz val="11"/>
        <color theme="1"/>
        <rFont val="Calibri"/>
        <family val="2"/>
      </rPr>
      <t>(ABC) from restraint (Proportional)
(mg²)</t>
    </r>
  </si>
  <si>
    <r>
      <rPr>
        <b/>
        <sz val="14"/>
        <color theme="1"/>
        <rFont val="Calibri"/>
        <family val="2"/>
      </rPr>
      <t>U</t>
    </r>
    <r>
      <rPr>
        <b/>
        <vertAlign val="superscript"/>
        <sz val="14"/>
        <color theme="1"/>
        <rFont val="Calibri"/>
        <family val="2"/>
      </rPr>
      <t>²</t>
    </r>
    <r>
      <rPr>
        <b/>
        <sz val="11"/>
        <color theme="1"/>
        <rFont val="Calibri"/>
        <family val="2"/>
      </rPr>
      <t>(ABC) for unknown
(Output from Simplified C.6.3.1)
(mg²)</t>
    </r>
  </si>
  <si>
    <r>
      <t>Assumed/Reported Density
Rho</t>
    </r>
    <r>
      <rPr>
        <b/>
        <vertAlign val="subscript"/>
        <sz val="11"/>
        <color rgb="FF000000"/>
        <rFont val="Calibri"/>
        <family val="2"/>
      </rPr>
      <t xml:space="preserve">(x)
</t>
    </r>
    <r>
      <rPr>
        <b/>
        <sz val="11"/>
        <color rgb="FF000000"/>
        <rFont val="Calibri"/>
        <family val="2"/>
      </rPr>
      <t>(g/cm³)</t>
    </r>
  </si>
  <si>
    <r>
      <t>u</t>
    </r>
    <r>
      <rPr>
        <b/>
        <vertAlign val="subscript"/>
        <sz val="11"/>
        <color rgb="FF000000"/>
        <rFont val="Calibri"/>
        <family val="2"/>
      </rPr>
      <t xml:space="preserve">Rho x
</t>
    </r>
    <r>
      <rPr>
        <b/>
        <sz val="11"/>
        <color rgb="FF000000"/>
        <rFont val="Calibri"/>
        <family val="2"/>
      </rPr>
      <t>(g/cm³)
(</t>
    </r>
    <r>
      <rPr>
        <b/>
        <i/>
        <sz val="11"/>
        <color rgb="FF000000"/>
        <rFont val="Calibri"/>
        <family val="2"/>
      </rPr>
      <t>k</t>
    </r>
    <r>
      <rPr>
        <b/>
        <sz val="11"/>
        <color rgb="FF000000"/>
        <rFont val="Calibri"/>
        <family val="2"/>
      </rPr>
      <t>=1)</t>
    </r>
  </si>
  <si>
    <r>
      <t>u</t>
    </r>
    <r>
      <rPr>
        <b/>
        <vertAlign val="subscript"/>
        <sz val="11"/>
        <color rgb="FF000000"/>
        <rFont val="Calibri"/>
        <family val="2"/>
      </rPr>
      <t>(t)</t>
    </r>
    <r>
      <rPr>
        <b/>
        <sz val="11"/>
        <color rgb="FF000000"/>
        <rFont val="Calibri"/>
        <family val="2"/>
      </rPr>
      <t xml:space="preserve">
(°C)
(k=1)</t>
    </r>
  </si>
  <si>
    <r>
      <t>u</t>
    </r>
    <r>
      <rPr>
        <b/>
        <vertAlign val="subscript"/>
        <sz val="11"/>
        <color rgb="FF000000"/>
        <rFont val="Calibri"/>
        <family val="2"/>
      </rPr>
      <t>(RH)</t>
    </r>
    <r>
      <rPr>
        <b/>
        <sz val="11"/>
        <color rgb="FF000000"/>
        <rFont val="Calibri"/>
        <family val="2"/>
      </rPr>
      <t xml:space="preserve">
(% RH)
(k=1)</t>
    </r>
  </si>
  <si>
    <r>
      <t>u</t>
    </r>
    <r>
      <rPr>
        <b/>
        <vertAlign val="subscript"/>
        <sz val="11"/>
        <color rgb="FF000000"/>
        <rFont val="Calibri"/>
        <family val="2"/>
      </rPr>
      <t>(P)</t>
    </r>
    <r>
      <rPr>
        <b/>
        <sz val="11"/>
        <color rgb="FF000000"/>
        <rFont val="Calibri"/>
        <family val="2"/>
      </rPr>
      <t xml:space="preserve">
(mmHg)
(k=1)</t>
    </r>
  </si>
  <si>
    <r>
      <t>Rho</t>
    </r>
    <r>
      <rPr>
        <b/>
        <vertAlign val="subscript"/>
        <sz val="11"/>
        <color rgb="FF000000"/>
        <rFont val="Calibri"/>
        <family val="2"/>
      </rPr>
      <t>(a)</t>
    </r>
    <r>
      <rPr>
        <b/>
        <sz val="11"/>
        <color rgb="FF000000"/>
        <rFont val="Calibri"/>
        <family val="2"/>
      </rPr>
      <t xml:space="preserve"> during this cal
(g/cm³)</t>
    </r>
  </si>
  <si>
    <r>
      <t>u</t>
    </r>
    <r>
      <rPr>
        <b/>
        <vertAlign val="subscript"/>
        <sz val="11"/>
        <color rgb="FF000000"/>
        <rFont val="Calibri"/>
        <family val="2"/>
      </rPr>
      <t xml:space="preserve">(c)
</t>
    </r>
    <r>
      <rPr>
        <b/>
        <sz val="11"/>
        <color rgb="FF000000"/>
        <rFont val="Calibri"/>
        <family val="2"/>
      </rPr>
      <t>(</t>
    </r>
    <r>
      <rPr>
        <b/>
        <i/>
        <sz val="11"/>
        <color rgb="FF000000"/>
        <rFont val="Calibri"/>
        <family val="2"/>
      </rPr>
      <t>k</t>
    </r>
    <r>
      <rPr>
        <b/>
        <sz val="11"/>
        <color rgb="FF000000"/>
        <rFont val="Calibri"/>
        <family val="2"/>
      </rPr>
      <t>=1)
(mg)</t>
    </r>
  </si>
  <si>
    <r>
      <t>U</t>
    </r>
    <r>
      <rPr>
        <b/>
        <vertAlign val="subscript"/>
        <sz val="11"/>
        <color rgb="FF000000"/>
        <rFont val="Calibri"/>
        <family val="2"/>
      </rPr>
      <t>k=2</t>
    </r>
    <r>
      <rPr>
        <b/>
        <sz val="11"/>
        <color rgb="FF000000"/>
        <rFont val="Calibri"/>
        <family val="2"/>
      </rPr>
      <t xml:space="preserve">
(mg)</t>
    </r>
  </si>
  <si>
    <r>
      <t>P</t>
    </r>
    <r>
      <rPr>
        <b/>
        <vertAlign val="subscript"/>
        <sz val="11"/>
        <color rgb="FF000000"/>
        <rFont val="Calibri"/>
        <family val="2"/>
      </rPr>
      <t>n</t>
    </r>
  </si>
  <si>
    <r>
      <t>u</t>
    </r>
    <r>
      <rPr>
        <b/>
        <vertAlign val="superscript"/>
        <sz val="11"/>
        <color theme="1"/>
        <rFont val="Calibri"/>
        <family val="2"/>
      </rPr>
      <t>²</t>
    </r>
    <r>
      <rPr>
        <b/>
        <sz val="11"/>
        <color theme="1"/>
        <rFont val="Calibri"/>
        <family val="2"/>
      </rPr>
      <t>(ABC) from restraint (Proportional)
(mg²)</t>
    </r>
  </si>
  <si>
    <r>
      <t>U</t>
    </r>
    <r>
      <rPr>
        <b/>
        <vertAlign val="superscript"/>
        <sz val="11"/>
        <color theme="1"/>
        <rFont val="Calibri"/>
        <family val="2"/>
      </rPr>
      <t>²</t>
    </r>
    <r>
      <rPr>
        <b/>
        <sz val="11"/>
        <color theme="1"/>
        <rFont val="Calibri"/>
        <family val="2"/>
      </rPr>
      <t>(ABC) for unknown
(Output from Simplified C.6.3.1)
(mg²)</t>
    </r>
  </si>
  <si>
    <t>Nominal 
(g)</t>
  </si>
  <si>
    <t>(g/cm³)</t>
  </si>
  <si>
    <t>(% RH)</t>
  </si>
  <si>
    <t>(mmHg)</t>
  </si>
  <si>
    <t xml:space="preserve">CCE of Restraint
</t>
  </si>
  <si>
    <t>( /°C)</t>
  </si>
  <si>
    <t>6/?/2015</t>
  </si>
  <si>
    <t>This file was created to complete the uncertainty analysis of the results produced by the NIST Mass Code.</t>
  </si>
  <si>
    <t>V. Miller</t>
  </si>
  <si>
    <t>Revision Control</t>
  </si>
  <si>
    <t xml:space="preserve">The file was modified to correct the calculations of the errors caused by the variability in the sensitivity factors during measurements.  The equations that calculate the impact were modified to correct sensitivity values &lt;&gt; 1 to an equivalent value near 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</si>
</sst>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37" x14ac:knownFonts="1">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b/>
      <vertAlign val="superscript"/>
      <sz val="11"/>
      <color theme="1"/>
      <name val="Calibri"/>
      <family val="2"/>
    </font>
    <font>
      <b/>
      <sz val="9"/>
      <name val="Verdana"/>
      <family val="2"/>
    </font>
    <font>
      <sz val="9"/>
      <name val="Arial"/>
      <family val="2"/>
    </font>
    <font>
      <sz val="9"/>
      <name val="Verdana"/>
      <family val="2"/>
    </font>
    <font>
      <b/>
      <sz val="9"/>
      <name val="Arial"/>
      <family val="2"/>
    </font>
    <font>
      <b/>
      <vertAlign val="subscript"/>
      <sz val="9"/>
      <name val="Verdana"/>
      <family val="2"/>
    </font>
    <font>
      <i/>
      <sz val="9"/>
      <name val="Verdana"/>
      <family val="2"/>
    </font>
    <font>
      <sz val="9"/>
      <name val="Calibri"/>
      <family val="2"/>
    </font>
    <font>
      <b/>
      <sz val="14"/>
      <color theme="1"/>
      <name val="Calibri"/>
      <family val="2"/>
    </font>
    <font>
      <sz val="9"/>
      <color indexed="81"/>
      <name val="Tahoma"/>
      <family val="2"/>
    </font>
    <font>
      <b/>
      <sz val="9"/>
      <color indexed="81"/>
      <name val="Tahoma"/>
      <family val="2"/>
    </font>
    <font>
      <b/>
      <vertAlign val="superscript"/>
      <sz val="14"/>
      <color theme="1"/>
      <name val="Calibri"/>
      <family val="2"/>
    </font>
    <font>
      <b/>
      <sz val="12"/>
      <color rgb="FFFF0000"/>
      <name val="Times New Roman"/>
      <family val="1"/>
    </font>
    <font>
      <sz val="12"/>
      <name val="Times New Roman"/>
      <family val="1"/>
    </font>
    <font>
      <b/>
      <sz val="11"/>
      <color rgb="FFFF0000"/>
      <name val="Calibri"/>
      <family val="2"/>
      <scheme val="minor"/>
    </font>
    <font>
      <u/>
      <sz val="11"/>
      <color theme="10"/>
      <name val="Calibri"/>
      <family val="2"/>
      <scheme val="minor"/>
    </font>
    <font>
      <b/>
      <i/>
      <sz val="9"/>
      <color indexed="81"/>
      <name val="Tahoma"/>
      <family val="2"/>
    </font>
    <font>
      <b/>
      <sz val="12"/>
      <color indexed="10"/>
      <name val="Arial"/>
      <family val="2"/>
    </font>
    <font>
      <b/>
      <sz val="10"/>
      <color indexed="81"/>
      <name val="Tahoma"/>
      <family val="2"/>
    </font>
    <font>
      <b/>
      <sz val="12"/>
      <color theme="1"/>
      <name val="Calibri"/>
      <family val="2"/>
    </font>
    <font>
      <b/>
      <vertAlign val="superscript"/>
      <sz val="12"/>
      <color theme="1"/>
      <name val="Calibri"/>
      <family val="2"/>
    </font>
    <font>
      <sz val="12"/>
      <color theme="1"/>
      <name val="Calibri"/>
      <family val="2"/>
    </font>
    <font>
      <b/>
      <sz val="12"/>
      <color rgb="FF000000"/>
      <name val="Calibri"/>
      <family val="2"/>
    </font>
    <font>
      <b/>
      <vertAlign val="subscript"/>
      <sz val="12"/>
      <color rgb="FF000000"/>
      <name val="Calibri"/>
      <family val="2"/>
    </font>
    <font>
      <sz val="11"/>
      <color rgb="FF000000"/>
      <name val="Calibri"/>
      <family val="2"/>
    </font>
    <font>
      <b/>
      <sz val="20"/>
      <color theme="1"/>
      <name val="Calibri"/>
      <family val="2"/>
    </font>
    <font>
      <b/>
      <sz val="16"/>
      <color theme="1"/>
      <name val="Calibri"/>
      <family val="2"/>
    </font>
    <font>
      <b/>
      <sz val="11"/>
      <color rgb="FFFF0000"/>
      <name val="Calibri"/>
      <family val="2"/>
    </font>
    <font>
      <b/>
      <i/>
      <sz val="11"/>
      <color theme="1"/>
      <name val="Calibri"/>
      <family val="2"/>
    </font>
    <font>
      <b/>
      <sz val="8"/>
      <color theme="1"/>
      <name val="Calibri"/>
      <family val="2"/>
    </font>
    <font>
      <b/>
      <sz val="11"/>
      <color rgb="FF000000"/>
      <name val="Calibri"/>
      <family val="2"/>
    </font>
    <font>
      <b/>
      <vertAlign val="subscript"/>
      <sz val="11"/>
      <color rgb="FF000000"/>
      <name val="Calibri"/>
      <family val="2"/>
    </font>
    <font>
      <b/>
      <i/>
      <sz val="11"/>
      <color rgb="FF000000"/>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indexed="41"/>
        <bgColor indexed="64"/>
      </patternFill>
    </fill>
    <fill>
      <patternFill patternType="solid">
        <fgColor rgb="FF99FFCC"/>
        <bgColor indexed="64"/>
      </patternFill>
    </fill>
    <fill>
      <patternFill patternType="solid">
        <fgColor rgb="FFCCECFF"/>
        <bgColor indexed="64"/>
      </patternFill>
    </fill>
    <fill>
      <patternFill patternType="solid">
        <fgColor rgb="FFFFFF99"/>
        <bgColor indexed="64"/>
      </patternFill>
    </fill>
  </fills>
  <borders count="50">
    <border>
      <left/>
      <right/>
      <top/>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diagonal/>
    </border>
    <border>
      <left/>
      <right style="hair">
        <color indexed="64"/>
      </right>
      <top/>
      <bottom/>
      <diagonal/>
    </border>
    <border>
      <left style="hair">
        <color indexed="64"/>
      </left>
      <right style="hair">
        <color indexed="64"/>
      </right>
      <top style="double">
        <color indexed="64"/>
      </top>
      <bottom style="dotted">
        <color indexed="64"/>
      </bottom>
      <diagonal/>
    </border>
    <border>
      <left style="hair">
        <color indexed="64"/>
      </left>
      <right style="double">
        <color indexed="64"/>
      </right>
      <top style="double">
        <color indexed="64"/>
      </top>
      <bottom style="dotted">
        <color indexed="64"/>
      </bottom>
      <diagonal/>
    </border>
    <border>
      <left style="double">
        <color indexed="64"/>
      </left>
      <right style="hair">
        <color indexed="64"/>
      </right>
      <top style="double">
        <color indexed="64"/>
      </top>
      <bottom style="dotted">
        <color indexed="64"/>
      </bottom>
      <diagonal/>
    </border>
    <border>
      <left style="double">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double">
        <color indexed="64"/>
      </right>
      <top style="dotted">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right/>
      <top style="double">
        <color indexed="64"/>
      </top>
      <bottom/>
      <diagonal/>
    </border>
    <border>
      <left/>
      <right/>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174">
    <xf numFmtId="0" fontId="0" fillId="0" borderId="0" xfId="0"/>
    <xf numFmtId="0" fontId="0" fillId="0" borderId="0" xfId="0" applyFill="1"/>
    <xf numFmtId="0" fontId="6" fillId="0" borderId="0" xfId="0" applyFont="1" applyFill="1" applyProtection="1"/>
    <xf numFmtId="0" fontId="6" fillId="0" borderId="0" xfId="0" applyFont="1" applyFill="1"/>
    <xf numFmtId="0" fontId="7" fillId="0" borderId="1" xfId="0" applyFont="1" applyBorder="1" applyAlignment="1" applyProtection="1">
      <alignment wrapText="1"/>
    </xf>
    <xf numFmtId="0" fontId="7" fillId="0" borderId="13" xfId="0" applyFont="1" applyBorder="1" applyAlignment="1" applyProtection="1">
      <alignment horizontal="left" wrapText="1"/>
    </xf>
    <xf numFmtId="0" fontId="7" fillId="0" borderId="13" xfId="0" applyFont="1" applyBorder="1" applyAlignment="1" applyProtection="1">
      <alignment wrapText="1"/>
    </xf>
    <xf numFmtId="0" fontId="5" fillId="5" borderId="3" xfId="0" applyFont="1" applyFill="1" applyBorder="1" applyAlignment="1">
      <alignment horizontal="center"/>
    </xf>
    <xf numFmtId="0" fontId="6" fillId="2" borderId="3" xfId="0" applyFont="1" applyFill="1" applyBorder="1" applyProtection="1"/>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3" borderId="17" xfId="0" applyFont="1" applyFill="1" applyBorder="1" applyAlignment="1">
      <alignment horizontal="center"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2" borderId="9" xfId="0" applyFont="1" applyFill="1" applyBorder="1" applyAlignment="1">
      <alignment vertical="center"/>
    </xf>
    <xf numFmtId="0" fontId="6" fillId="0" borderId="0" xfId="0" applyFont="1" applyFill="1" applyAlignment="1">
      <alignment vertical="center"/>
    </xf>
    <xf numFmtId="0" fontId="7" fillId="0" borderId="19" xfId="0" applyFont="1" applyBorder="1" applyAlignment="1" applyProtection="1">
      <alignment horizontal="center" wrapText="1"/>
    </xf>
    <xf numFmtId="0" fontId="7" fillId="0" borderId="20" xfId="0" applyFont="1" applyBorder="1" applyAlignment="1" applyProtection="1">
      <alignment horizontal="left" wrapText="1"/>
    </xf>
    <xf numFmtId="0" fontId="7" fillId="0" borderId="20" xfId="0" applyFont="1" applyBorder="1" applyAlignment="1" applyProtection="1">
      <alignment horizontal="center" wrapText="1"/>
    </xf>
    <xf numFmtId="0" fontId="10" fillId="7" borderId="21" xfId="0" applyFont="1" applyFill="1" applyBorder="1" applyAlignment="1">
      <alignment horizontal="center"/>
    </xf>
    <xf numFmtId="0" fontId="10" fillId="7" borderId="22" xfId="0" applyFont="1" applyFill="1" applyBorder="1" applyAlignment="1">
      <alignment horizontal="center"/>
    </xf>
    <xf numFmtId="0" fontId="10" fillId="7" borderId="23" xfId="0" applyFont="1" applyFill="1" applyBorder="1" applyAlignment="1">
      <alignment horizontal="center"/>
    </xf>
    <xf numFmtId="0" fontId="7" fillId="0" borderId="24" xfId="0" applyFont="1" applyBorder="1" applyAlignment="1">
      <alignment horizontal="right"/>
    </xf>
    <xf numFmtId="0" fontId="7" fillId="0" borderId="25" xfId="0" applyFont="1" applyBorder="1" applyAlignment="1">
      <alignment horizontal="left"/>
    </xf>
    <xf numFmtId="0" fontId="7" fillId="0" borderId="25" xfId="0" applyFont="1" applyBorder="1" applyAlignment="1">
      <alignment horizontal="right"/>
    </xf>
    <xf numFmtId="0" fontId="7" fillId="3" borderId="26" xfId="0" applyFont="1" applyFill="1" applyBorder="1" applyAlignment="1" applyProtection="1">
      <alignment horizontal="center"/>
    </xf>
    <xf numFmtId="0" fontId="7" fillId="3" borderId="26" xfId="0" applyFont="1" applyFill="1" applyBorder="1" applyAlignment="1">
      <alignment horizontal="center"/>
    </xf>
    <xf numFmtId="0" fontId="7" fillId="4" borderId="26" xfId="0" applyFont="1" applyFill="1" applyBorder="1" applyAlignment="1" applyProtection="1">
      <alignment horizontal="center"/>
    </xf>
    <xf numFmtId="0" fontId="7" fillId="4" borderId="26" xfId="0" applyFont="1" applyFill="1" applyBorder="1" applyAlignment="1">
      <alignment horizontal="center"/>
    </xf>
    <xf numFmtId="0" fontId="7" fillId="5" borderId="27" xfId="0" applyFont="1" applyFill="1" applyBorder="1" applyAlignment="1">
      <alignment horizontal="center"/>
    </xf>
    <xf numFmtId="0" fontId="6" fillId="6" borderId="28" xfId="0" applyFont="1" applyFill="1" applyBorder="1" applyAlignment="1" applyProtection="1">
      <alignment horizontal="center"/>
    </xf>
    <xf numFmtId="0" fontId="6" fillId="6" borderId="29" xfId="0" applyFont="1" applyFill="1" applyBorder="1" applyAlignment="1" applyProtection="1">
      <alignment horizontal="center"/>
    </xf>
    <xf numFmtId="0" fontId="6" fillId="2" borderId="30" xfId="0" applyFont="1" applyFill="1" applyBorder="1" applyAlignment="1" applyProtection="1">
      <alignment horizontal="center"/>
    </xf>
    <xf numFmtId="0" fontId="7" fillId="8" borderId="4" xfId="0" applyFont="1" applyFill="1" applyBorder="1" applyAlignment="1">
      <alignment horizontal="right"/>
    </xf>
    <xf numFmtId="0" fontId="7" fillId="8" borderId="31" xfId="0" applyFont="1" applyFill="1" applyBorder="1" applyAlignment="1">
      <alignment horizontal="right"/>
    </xf>
    <xf numFmtId="0" fontId="7" fillId="3" borderId="5" xfId="0" applyFont="1" applyFill="1" applyBorder="1" applyAlignment="1" applyProtection="1">
      <alignment horizontal="center"/>
    </xf>
    <xf numFmtId="0" fontId="7" fillId="4" borderId="5" xfId="0" applyFont="1" applyFill="1" applyBorder="1" applyAlignment="1" applyProtection="1">
      <alignment horizontal="center"/>
    </xf>
    <xf numFmtId="0" fontId="7" fillId="4" borderId="5" xfId="0" applyFont="1" applyFill="1" applyBorder="1" applyAlignment="1">
      <alignment horizontal="center"/>
    </xf>
    <xf numFmtId="0" fontId="7" fillId="5" borderId="6" xfId="0" applyFont="1" applyFill="1" applyBorder="1" applyAlignment="1">
      <alignment horizontal="center"/>
    </xf>
    <xf numFmtId="0" fontId="6" fillId="6" borderId="4" xfId="0" applyFont="1" applyFill="1" applyBorder="1" applyAlignment="1" applyProtection="1">
      <alignment horizontal="center"/>
    </xf>
    <xf numFmtId="0" fontId="6" fillId="6" borderId="5" xfId="0" applyFont="1" applyFill="1" applyBorder="1" applyAlignment="1" applyProtection="1">
      <alignment horizontal="center"/>
    </xf>
    <xf numFmtId="0" fontId="6" fillId="2" borderId="6" xfId="0" applyFont="1" applyFill="1" applyBorder="1" applyAlignment="1" applyProtection="1">
      <alignment horizontal="center"/>
    </xf>
    <xf numFmtId="0" fontId="7" fillId="0" borderId="4" xfId="0" applyFont="1" applyBorder="1" applyAlignment="1">
      <alignment horizontal="right"/>
    </xf>
    <xf numFmtId="0" fontId="7" fillId="0" borderId="31" xfId="0" applyFont="1" applyBorder="1" applyAlignment="1">
      <alignment horizontal="right"/>
    </xf>
    <xf numFmtId="0" fontId="7" fillId="3" borderId="5" xfId="0" applyFont="1" applyFill="1" applyBorder="1" applyAlignment="1">
      <alignment horizontal="center"/>
    </xf>
    <xf numFmtId="0" fontId="7" fillId="0" borderId="31" xfId="0" applyFont="1" applyBorder="1" applyAlignment="1">
      <alignment horizontal="left"/>
    </xf>
    <xf numFmtId="0" fontId="8" fillId="6" borderId="5" xfId="0" applyFont="1" applyFill="1" applyBorder="1" applyAlignment="1" applyProtection="1">
      <alignment horizontal="center"/>
    </xf>
    <xf numFmtId="0" fontId="7" fillId="0" borderId="32" xfId="0" applyFont="1" applyBorder="1" applyAlignment="1">
      <alignment horizontal="right"/>
    </xf>
    <xf numFmtId="0" fontId="7" fillId="0" borderId="33" xfId="0" applyFont="1" applyBorder="1" applyAlignment="1">
      <alignment horizontal="right"/>
    </xf>
    <xf numFmtId="0" fontId="7" fillId="3" borderId="17" xfId="0" applyFont="1" applyFill="1" applyBorder="1" applyAlignment="1">
      <alignment horizontal="center"/>
    </xf>
    <xf numFmtId="0" fontId="7" fillId="3" borderId="17" xfId="0" applyFont="1" applyFill="1" applyBorder="1" applyAlignment="1" applyProtection="1">
      <alignment horizontal="center"/>
    </xf>
    <xf numFmtId="0" fontId="7" fillId="4" borderId="17" xfId="0" applyFont="1" applyFill="1" applyBorder="1" applyAlignment="1">
      <alignment horizontal="center"/>
    </xf>
    <xf numFmtId="0" fontId="7" fillId="4" borderId="17" xfId="0" applyFont="1" applyFill="1" applyBorder="1" applyAlignment="1" applyProtection="1">
      <alignment horizontal="center"/>
    </xf>
    <xf numFmtId="0" fontId="7" fillId="5" borderId="18" xfId="0" applyFont="1" applyFill="1" applyBorder="1" applyAlignment="1">
      <alignment horizontal="center"/>
    </xf>
    <xf numFmtId="0" fontId="7" fillId="0" borderId="33" xfId="0" applyFont="1" applyBorder="1" applyAlignment="1">
      <alignment horizontal="left"/>
    </xf>
    <xf numFmtId="0" fontId="7" fillId="5" borderId="18" xfId="0" applyFont="1" applyFill="1" applyBorder="1" applyAlignment="1" applyProtection="1">
      <alignment horizontal="center"/>
    </xf>
    <xf numFmtId="0" fontId="7" fillId="0" borderId="7" xfId="0" applyFont="1" applyBorder="1" applyAlignment="1">
      <alignment horizontal="right"/>
    </xf>
    <xf numFmtId="0" fontId="7" fillId="0" borderId="8" xfId="0" applyFont="1" applyBorder="1" applyAlignment="1">
      <alignment horizontal="left"/>
    </xf>
    <xf numFmtId="0" fontId="7" fillId="0" borderId="16" xfId="0" applyFont="1" applyBorder="1" applyAlignment="1">
      <alignment horizontal="right"/>
    </xf>
    <xf numFmtId="0" fontId="7" fillId="3" borderId="8" xfId="0" applyFont="1" applyFill="1" applyBorder="1" applyAlignment="1" applyProtection="1">
      <alignment horizontal="center"/>
    </xf>
    <xf numFmtId="0" fontId="7" fillId="4" borderId="8" xfId="0" applyFont="1" applyFill="1" applyBorder="1" applyAlignment="1">
      <alignment horizontal="center"/>
    </xf>
    <xf numFmtId="0" fontId="7" fillId="4" borderId="8" xfId="0" applyFont="1" applyFill="1" applyBorder="1" applyAlignment="1" applyProtection="1">
      <alignment horizontal="center"/>
    </xf>
    <xf numFmtId="0" fontId="7" fillId="5" borderId="9" xfId="0" applyFont="1" applyFill="1" applyBorder="1" applyAlignment="1" applyProtection="1">
      <alignment horizontal="center"/>
    </xf>
    <xf numFmtId="0" fontId="6" fillId="6" borderId="7" xfId="0" applyFont="1" applyFill="1" applyBorder="1" applyAlignment="1" applyProtection="1">
      <alignment horizontal="center"/>
    </xf>
    <xf numFmtId="0" fontId="6" fillId="6" borderId="8" xfId="0" applyFont="1" applyFill="1" applyBorder="1" applyAlignment="1" applyProtection="1">
      <alignment horizontal="center"/>
    </xf>
    <xf numFmtId="0" fontId="6" fillId="2" borderId="9" xfId="0" applyFont="1" applyFill="1" applyBorder="1" applyAlignment="1" applyProtection="1">
      <alignment horizontal="center"/>
    </xf>
    <xf numFmtId="0" fontId="6" fillId="0" borderId="0" xfId="0" applyFont="1" applyFill="1" applyAlignment="1">
      <alignment horizontal="left"/>
    </xf>
    <xf numFmtId="0" fontId="0" fillId="0" borderId="0" xfId="0" applyProtection="1"/>
    <xf numFmtId="0" fontId="16" fillId="0" borderId="0" xfId="0" applyFont="1" applyAlignment="1">
      <alignment vertical="top"/>
    </xf>
    <xf numFmtId="0" fontId="17" fillId="0" borderId="0" xfId="0" applyFont="1" applyAlignment="1" applyProtection="1">
      <alignment vertical="top"/>
    </xf>
    <xf numFmtId="0" fontId="0" fillId="0" borderId="0" xfId="0" applyAlignment="1" applyProtection="1"/>
    <xf numFmtId="0" fontId="0" fillId="0" borderId="0" xfId="0" applyAlignment="1" applyProtection="1">
      <alignment vertical="top"/>
    </xf>
    <xf numFmtId="0" fontId="5" fillId="4" borderId="17" xfId="0" quotePrefix="1" applyFont="1" applyFill="1" applyBorder="1" applyAlignment="1" applyProtection="1">
      <alignment horizontal="center" vertical="center"/>
    </xf>
    <xf numFmtId="0" fontId="5" fillId="4" borderId="17" xfId="0" quotePrefix="1" applyFont="1" applyFill="1" applyBorder="1" applyAlignment="1">
      <alignment horizontal="center" vertical="center"/>
    </xf>
    <xf numFmtId="0" fontId="5" fillId="5" borderId="18" xfId="0" quotePrefix="1" applyFont="1" applyFill="1" applyBorder="1" applyAlignment="1">
      <alignment horizontal="center" vertical="center"/>
    </xf>
    <xf numFmtId="0" fontId="16" fillId="0" borderId="0" xfId="0" applyFont="1" applyAlignment="1">
      <alignment horizontal="left" wrapText="1"/>
    </xf>
    <xf numFmtId="0" fontId="18" fillId="0" borderId="0" xfId="0" applyFont="1" applyAlignment="1">
      <alignment horizontal="left" wrapText="1"/>
    </xf>
    <xf numFmtId="0" fontId="19" fillId="0" borderId="0" xfId="1" applyAlignment="1" applyProtection="1">
      <alignment horizontal="left" wrapText="1"/>
    </xf>
    <xf numFmtId="0" fontId="0" fillId="0" borderId="0" xfId="0" applyAlignment="1">
      <alignment wrapText="1"/>
    </xf>
    <xf numFmtId="0" fontId="2" fillId="0" borderId="0" xfId="0" applyFont="1" applyAlignment="1">
      <alignment wrapText="1"/>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12" xfId="0" applyFont="1" applyFill="1" applyBorder="1" applyAlignment="1">
      <alignment horizontal="center"/>
    </xf>
    <xf numFmtId="0" fontId="5" fillId="3" borderId="14" xfId="0" applyFont="1" applyFill="1" applyBorder="1" applyAlignment="1">
      <alignment horizontal="center"/>
    </xf>
    <xf numFmtId="0" fontId="5" fillId="3" borderId="13" xfId="0" applyFont="1" applyFill="1" applyBorder="1" applyAlignment="1">
      <alignment horizontal="center"/>
    </xf>
    <xf numFmtId="0" fontId="5" fillId="3" borderId="15" xfId="0" applyFont="1" applyFill="1" applyBorder="1" applyAlignment="1">
      <alignment horizontal="center"/>
    </xf>
    <xf numFmtId="0" fontId="5" fillId="4" borderId="14" xfId="0" applyFont="1" applyFill="1" applyBorder="1" applyAlignment="1">
      <alignment horizontal="center"/>
    </xf>
    <xf numFmtId="0" fontId="5" fillId="4" borderId="13" xfId="0" applyFont="1" applyFill="1" applyBorder="1" applyAlignment="1">
      <alignment horizontal="center"/>
    </xf>
    <xf numFmtId="0" fontId="5" fillId="4" borderId="15" xfId="0" applyFont="1" applyFill="1" applyBorder="1" applyAlignment="1">
      <alignment horizontal="center"/>
    </xf>
    <xf numFmtId="0" fontId="8" fillId="6" borderId="1" xfId="0" applyFont="1" applyFill="1" applyBorder="1" applyAlignment="1">
      <alignment horizontal="center"/>
    </xf>
    <xf numFmtId="0" fontId="8" fillId="6" borderId="2" xfId="0" applyFont="1" applyFill="1" applyBorder="1" applyAlignment="1">
      <alignment horizontal="center"/>
    </xf>
    <xf numFmtId="0" fontId="21" fillId="0" borderId="34" xfId="0" applyFont="1" applyFill="1" applyBorder="1" applyAlignment="1"/>
    <xf numFmtId="0" fontId="23" fillId="10" borderId="38" xfId="0" applyFont="1" applyFill="1" applyBorder="1" applyAlignment="1">
      <alignment horizontal="center" wrapText="1"/>
    </xf>
    <xf numFmtId="0" fontId="25" fillId="10" borderId="0" xfId="0" applyFont="1" applyFill="1"/>
    <xf numFmtId="0" fontId="23" fillId="10" borderId="38" xfId="0" applyFont="1" applyFill="1" applyBorder="1" applyAlignment="1" applyProtection="1">
      <alignment horizontal="center" wrapText="1"/>
    </xf>
    <xf numFmtId="0" fontId="26" fillId="10" borderId="38" xfId="0" applyFont="1" applyFill="1" applyBorder="1" applyAlignment="1">
      <alignment horizontal="center" wrapText="1"/>
    </xf>
    <xf numFmtId="0" fontId="1" fillId="0" borderId="0" xfId="0" applyFont="1"/>
    <xf numFmtId="0" fontId="1" fillId="0" borderId="0" xfId="0" applyFont="1" applyAlignment="1">
      <alignment horizontal="center"/>
    </xf>
    <xf numFmtId="0" fontId="28" fillId="0" borderId="0" xfId="0" quotePrefix="1" applyFont="1" applyFill="1" applyBorder="1" applyAlignment="1">
      <alignment horizontal="center" wrapText="1"/>
    </xf>
    <xf numFmtId="0" fontId="23" fillId="10" borderId="39" xfId="0" applyFont="1" applyFill="1" applyBorder="1" applyAlignment="1">
      <alignment horizontal="center"/>
    </xf>
    <xf numFmtId="0" fontId="23" fillId="10" borderId="40" xfId="0" applyFont="1" applyFill="1" applyBorder="1" applyAlignment="1">
      <alignment horizontal="center"/>
    </xf>
    <xf numFmtId="0" fontId="23" fillId="10" borderId="40" xfId="0" applyFont="1" applyFill="1" applyBorder="1" applyAlignment="1" applyProtection="1">
      <alignment horizontal="center"/>
    </xf>
    <xf numFmtId="0" fontId="26" fillId="10" borderId="39" xfId="0" applyFont="1" applyFill="1" applyBorder="1" applyAlignment="1">
      <alignment horizontal="center" wrapText="1"/>
    </xf>
    <xf numFmtId="0" fontId="1" fillId="0" borderId="0" xfId="0" applyFont="1" applyAlignment="1"/>
    <xf numFmtId="0" fontId="1" fillId="11" borderId="37" xfId="0" applyFont="1" applyFill="1" applyBorder="1" applyAlignment="1" applyProtection="1">
      <alignment horizontal="center"/>
      <protection locked="0"/>
    </xf>
    <xf numFmtId="0" fontId="1" fillId="10" borderId="0" xfId="0" applyFont="1" applyFill="1"/>
    <xf numFmtId="0" fontId="1" fillId="10" borderId="37" xfId="0" applyFont="1" applyFill="1" applyBorder="1" applyProtection="1"/>
    <xf numFmtId="0" fontId="1" fillId="0" borderId="0" xfId="0" applyFont="1" applyFill="1"/>
    <xf numFmtId="0" fontId="3" fillId="0" borderId="0" xfId="0" applyFont="1"/>
    <xf numFmtId="0" fontId="29" fillId="0" borderId="0" xfId="0" applyFont="1"/>
    <xf numFmtId="0" fontId="30" fillId="9" borderId="37" xfId="0" applyFont="1" applyFill="1" applyBorder="1" applyAlignment="1">
      <alignment horizontal="center"/>
    </xf>
    <xf numFmtId="0" fontId="1" fillId="0" borderId="38" xfId="0" applyFont="1" applyBorder="1"/>
    <xf numFmtId="0" fontId="30" fillId="10" borderId="37" xfId="0" applyFont="1" applyFill="1" applyBorder="1" applyAlignment="1">
      <alignment horizontal="center"/>
    </xf>
    <xf numFmtId="0" fontId="30" fillId="9" borderId="47" xfId="0" applyFont="1" applyFill="1" applyBorder="1" applyAlignment="1">
      <alignment horizontal="center"/>
    </xf>
    <xf numFmtId="0" fontId="30" fillId="9" borderId="48" xfId="0" applyFont="1" applyFill="1" applyBorder="1" applyAlignment="1">
      <alignment horizontal="center"/>
    </xf>
    <xf numFmtId="0" fontId="30" fillId="9" borderId="49" xfId="0" applyFont="1" applyFill="1" applyBorder="1" applyAlignment="1">
      <alignment horizontal="center"/>
    </xf>
    <xf numFmtId="0" fontId="31" fillId="0" borderId="0" xfId="0" applyFont="1" applyAlignment="1">
      <alignment horizontal="center"/>
    </xf>
    <xf numFmtId="0" fontId="1" fillId="0" borderId="0" xfId="0" applyFont="1" applyAlignment="1">
      <alignment horizontal="center"/>
    </xf>
    <xf numFmtId="0" fontId="3" fillId="9" borderId="42" xfId="0" applyFont="1" applyFill="1" applyBorder="1" applyAlignment="1">
      <alignment horizontal="center" wrapText="1"/>
    </xf>
    <xf numFmtId="0" fontId="1" fillId="0" borderId="42" xfId="0" applyFont="1" applyBorder="1"/>
    <xf numFmtId="0" fontId="3" fillId="10" borderId="42" xfId="0" applyFont="1" applyFill="1" applyBorder="1" applyAlignment="1">
      <alignment horizontal="center" wrapText="1"/>
    </xf>
    <xf numFmtId="0" fontId="34" fillId="9" borderId="42" xfId="0" applyFont="1" applyFill="1" applyBorder="1" applyAlignment="1">
      <alignment horizontal="center" wrapText="1"/>
    </xf>
    <xf numFmtId="0" fontId="36" fillId="9" borderId="42" xfId="0" applyFont="1" applyFill="1" applyBorder="1" applyAlignment="1">
      <alignment horizontal="center" wrapText="1"/>
    </xf>
    <xf numFmtId="0" fontId="28" fillId="0" borderId="36" xfId="0" applyFont="1" applyBorder="1" applyAlignment="1">
      <alignment horizontal="center" wrapText="1"/>
    </xf>
    <xf numFmtId="0" fontId="1" fillId="0" borderId="36" xfId="0" applyFont="1" applyBorder="1" applyAlignment="1">
      <alignment horizontal="center"/>
    </xf>
    <xf numFmtId="0" fontId="3" fillId="10" borderId="41" xfId="0" applyFont="1" applyFill="1" applyBorder="1" applyAlignment="1">
      <alignment horizontal="center" wrapText="1"/>
    </xf>
    <xf numFmtId="0" fontId="34" fillId="9" borderId="41" xfId="0" applyFont="1" applyFill="1" applyBorder="1" applyAlignment="1">
      <alignment horizontal="center" wrapText="1"/>
    </xf>
    <xf numFmtId="0" fontId="3" fillId="9" borderId="43" xfId="0" applyFont="1" applyFill="1" applyBorder="1" applyAlignment="1">
      <alignment horizontal="right" wrapText="1"/>
    </xf>
    <xf numFmtId="0" fontId="1" fillId="11" borderId="43" xfId="0" applyFont="1" applyFill="1" applyBorder="1" applyAlignment="1" applyProtection="1">
      <alignment horizontal="center"/>
      <protection locked="0"/>
    </xf>
    <xf numFmtId="0" fontId="1" fillId="0" borderId="43" xfId="0" applyFont="1" applyBorder="1"/>
    <xf numFmtId="0" fontId="1" fillId="10" borderId="38" xfId="0" applyFont="1" applyFill="1" applyBorder="1" applyAlignment="1" applyProtection="1">
      <alignment horizontal="center"/>
    </xf>
    <xf numFmtId="0" fontId="1" fillId="10" borderId="43" xfId="0" applyFont="1" applyFill="1" applyBorder="1" applyAlignment="1">
      <alignment horizontal="center"/>
    </xf>
    <xf numFmtId="0" fontId="1" fillId="10" borderId="43" xfId="0" applyFont="1" applyFill="1" applyBorder="1" applyAlignment="1">
      <alignment horizontal="center" wrapText="1"/>
    </xf>
    <xf numFmtId="0" fontId="1" fillId="9" borderId="43" xfId="0" applyFont="1" applyFill="1" applyBorder="1" applyAlignment="1">
      <alignment horizontal="center"/>
    </xf>
    <xf numFmtId="0" fontId="28" fillId="9" borderId="43" xfId="0" applyFont="1" applyFill="1" applyBorder="1" applyAlignment="1">
      <alignment horizontal="center" vertical="center" wrapText="1"/>
    </xf>
    <xf numFmtId="164" fontId="28" fillId="9" borderId="44" xfId="0" applyNumberFormat="1" applyFont="1" applyFill="1" applyBorder="1" applyAlignment="1">
      <alignment horizontal="center" vertical="center" wrapText="1"/>
    </xf>
    <xf numFmtId="2" fontId="1" fillId="11" borderId="43" xfId="0" applyNumberFormat="1" applyFont="1" applyFill="1" applyBorder="1" applyAlignment="1" applyProtection="1">
      <alignment horizontal="center"/>
      <protection locked="0"/>
    </xf>
    <xf numFmtId="2" fontId="1" fillId="0" borderId="0" xfId="0" applyNumberFormat="1" applyFont="1" applyAlignment="1">
      <alignment horizontal="center"/>
    </xf>
    <xf numFmtId="0" fontId="3" fillId="9" borderId="40" xfId="0" applyFont="1" applyFill="1" applyBorder="1" applyAlignment="1">
      <alignment horizontal="right" wrapText="1"/>
    </xf>
    <xf numFmtId="0" fontId="1" fillId="11" borderId="40" xfId="0" applyFont="1" applyFill="1" applyBorder="1" applyAlignment="1" applyProtection="1">
      <alignment horizontal="center"/>
      <protection locked="0"/>
    </xf>
    <xf numFmtId="0" fontId="1" fillId="0" borderId="40" xfId="0" applyFont="1" applyBorder="1"/>
    <xf numFmtId="0" fontId="1" fillId="10" borderId="40" xfId="0" applyFont="1" applyFill="1" applyBorder="1" applyAlignment="1" applyProtection="1">
      <alignment horizontal="center"/>
    </xf>
    <xf numFmtId="0" fontId="1" fillId="10" borderId="40" xfId="0" applyFont="1" applyFill="1" applyBorder="1" applyAlignment="1">
      <alignment horizontal="center"/>
    </xf>
    <xf numFmtId="0" fontId="1" fillId="10" borderId="40" xfId="0" applyFont="1" applyFill="1" applyBorder="1" applyAlignment="1">
      <alignment horizontal="center" wrapText="1"/>
    </xf>
    <xf numFmtId="0" fontId="1" fillId="9" borderId="40" xfId="0" applyFont="1" applyFill="1" applyBorder="1" applyAlignment="1">
      <alignment horizontal="center"/>
    </xf>
    <xf numFmtId="0" fontId="28" fillId="9" borderId="40" xfId="0" applyFont="1" applyFill="1" applyBorder="1" applyAlignment="1">
      <alignment horizontal="center" vertical="center" wrapText="1"/>
    </xf>
    <xf numFmtId="164" fontId="28" fillId="9" borderId="45" xfId="0" applyNumberFormat="1" applyFont="1" applyFill="1" applyBorder="1" applyAlignment="1">
      <alignment horizontal="center" vertical="center" wrapText="1"/>
    </xf>
    <xf numFmtId="2" fontId="1" fillId="11" borderId="40" xfId="0" applyNumberFormat="1" applyFont="1" applyFill="1" applyBorder="1" applyAlignment="1" applyProtection="1">
      <alignment horizontal="center"/>
      <protection locked="0"/>
    </xf>
    <xf numFmtId="0" fontId="3" fillId="9" borderId="39" xfId="0" applyFont="1" applyFill="1" applyBorder="1" applyAlignment="1">
      <alignment horizontal="right" wrapText="1"/>
    </xf>
    <xf numFmtId="0" fontId="1" fillId="11" borderId="39" xfId="0" applyFont="1" applyFill="1" applyBorder="1" applyAlignment="1" applyProtection="1">
      <alignment horizontal="center"/>
      <protection locked="0"/>
    </xf>
    <xf numFmtId="0" fontId="1" fillId="0" borderId="39" xfId="0" applyFont="1" applyBorder="1"/>
    <xf numFmtId="0" fontId="1" fillId="10" borderId="39" xfId="0" applyFont="1" applyFill="1" applyBorder="1" applyAlignment="1">
      <alignment horizontal="center"/>
    </xf>
    <xf numFmtId="0" fontId="1" fillId="10" borderId="39" xfId="0" applyFont="1" applyFill="1" applyBorder="1" applyAlignment="1">
      <alignment horizontal="center" wrapText="1"/>
    </xf>
    <xf numFmtId="0" fontId="1" fillId="9" borderId="39" xfId="0" applyFont="1" applyFill="1" applyBorder="1" applyAlignment="1">
      <alignment horizontal="center"/>
    </xf>
    <xf numFmtId="0" fontId="28" fillId="9" borderId="39" xfId="0" applyFont="1" applyFill="1" applyBorder="1" applyAlignment="1">
      <alignment horizontal="center" vertical="center" wrapText="1"/>
    </xf>
    <xf numFmtId="164" fontId="28" fillId="9" borderId="46" xfId="0" applyNumberFormat="1" applyFont="1" applyFill="1" applyBorder="1" applyAlignment="1">
      <alignment horizontal="center" vertical="center" wrapText="1"/>
    </xf>
    <xf numFmtId="2" fontId="1" fillId="11" borderId="39" xfId="0" applyNumberFormat="1" applyFont="1" applyFill="1" applyBorder="1" applyAlignment="1" applyProtection="1">
      <alignment horizontal="center"/>
      <protection locked="0"/>
    </xf>
    <xf numFmtId="2" fontId="1" fillId="0" borderId="35" xfId="0" applyNumberFormat="1" applyFont="1" applyBorder="1" applyAlignment="1">
      <alignment horizontal="center"/>
    </xf>
    <xf numFmtId="0" fontId="1" fillId="0" borderId="35" xfId="0" applyFont="1" applyBorder="1" applyAlignment="1">
      <alignment horizontal="center"/>
    </xf>
    <xf numFmtId="0" fontId="1" fillId="0" borderId="35" xfId="0" applyFont="1" applyBorder="1"/>
    <xf numFmtId="0" fontId="3" fillId="9" borderId="39" xfId="0" applyFont="1" applyFill="1" applyBorder="1" applyAlignment="1">
      <alignment horizontal="right"/>
    </xf>
    <xf numFmtId="0" fontId="1" fillId="10" borderId="39" xfId="0" applyFont="1" applyFill="1" applyBorder="1" applyAlignment="1" applyProtection="1">
      <alignment horizontal="center"/>
    </xf>
    <xf numFmtId="0" fontId="3" fillId="9" borderId="40" xfId="0" applyFont="1" applyFill="1" applyBorder="1"/>
    <xf numFmtId="0" fontId="3" fillId="9" borderId="39" xfId="0" applyFont="1" applyFill="1" applyBorder="1"/>
    <xf numFmtId="0" fontId="28" fillId="0" borderId="0" xfId="0" applyFont="1" applyAlignment="1">
      <alignment horizontal="center" vertical="center" wrapText="1"/>
    </xf>
    <xf numFmtId="0" fontId="1" fillId="0" borderId="0" xfId="0" quotePrefix="1" applyFont="1"/>
    <xf numFmtId="0" fontId="3" fillId="0" borderId="0" xfId="0" applyFont="1" applyAlignment="1" applyProtection="1">
      <alignment horizontal="left"/>
    </xf>
    <xf numFmtId="10" fontId="28" fillId="0" borderId="0" xfId="0" applyNumberFormat="1" applyFont="1" applyAlignment="1">
      <alignment horizontal="center" vertical="center" wrapText="1"/>
    </xf>
    <xf numFmtId="10" fontId="28" fillId="0" borderId="35" xfId="0" applyNumberFormat="1" applyFont="1" applyBorder="1" applyAlignment="1">
      <alignment horizontal="center" vertic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colors>
    <mruColors>
      <color rgb="FF66FFFF"/>
      <color rgb="FFCC99FF"/>
      <color rgb="FF00FFCC"/>
      <color rgb="FF66FFCC"/>
      <color rgb="FF66FF99"/>
      <color rgb="FFFFFF99"/>
      <color rgb="FFCCECFF"/>
      <color rgb="FF99FFCC"/>
      <color rgb="FF33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152400</xdr:colOff>
      <xdr:row>39</xdr:row>
      <xdr:rowOff>76200</xdr:rowOff>
    </xdr:from>
    <xdr:to>
      <xdr:col>13</xdr:col>
      <xdr:colOff>157163</xdr:colOff>
      <xdr:row>68</xdr:row>
      <xdr:rowOff>44406</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1634067" y="10638367"/>
          <a:ext cx="8079846" cy="5492706"/>
          <a:chOff x="7111999" y="11391901"/>
          <a:chExt cx="8348663" cy="5492708"/>
        </a:xfrm>
      </xdr:grpSpPr>
      <mc:AlternateContent xmlns:mc="http://schemas.openxmlformats.org/markup-compatibility/2006">
        <mc:Choice xmlns:a14="http://schemas.microsoft.com/office/drawing/2010/main" Requires="a14">
          <xdr:sp macro="" textlink="">
            <xdr:nvSpPr>
              <xdr:cNvPr id="1135" name="Object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7126292" y="12390586"/>
                <a:ext cx="1650649" cy="1096180"/>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1136" name="Object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7574735" y="14869664"/>
                <a:ext cx="4274512" cy="817383"/>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1137" name="Object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8910519" y="13871696"/>
                <a:ext cx="1384467" cy="375426"/>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1138" name="Object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10818293" y="13877925"/>
                <a:ext cx="2033709" cy="46672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1139" name="Object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12348327" y="14506575"/>
                <a:ext cx="1406491" cy="48577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1140" name="Object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7111999" y="11391901"/>
                <a:ext cx="8348663" cy="949421"/>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1141" name="Object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10704288" y="12441277"/>
                <a:ext cx="3139095" cy="665311"/>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31" name="Straight Arrow Connector 130">
            <a:extLst>
              <a:ext uri="{FF2B5EF4-FFF2-40B4-BE49-F238E27FC236}">
                <a16:creationId xmlns:a16="http://schemas.microsoft.com/office/drawing/2014/main" id="{00000000-0008-0000-0200-000083000000}"/>
              </a:ext>
            </a:extLst>
          </xdr:cNvPr>
          <xdr:cNvCxnSpPr/>
        </xdr:nvCxnSpPr>
        <xdr:spPr>
          <a:xfrm flipH="1">
            <a:off x="10084102" y="14289893"/>
            <a:ext cx="887343" cy="627294"/>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2" name="Straight Arrow Connector 131">
            <a:extLst>
              <a:ext uri="{FF2B5EF4-FFF2-40B4-BE49-F238E27FC236}">
                <a16:creationId xmlns:a16="http://schemas.microsoft.com/office/drawing/2014/main" id="{00000000-0008-0000-0200-000084000000}"/>
              </a:ext>
            </a:extLst>
          </xdr:cNvPr>
          <xdr:cNvCxnSpPr/>
        </xdr:nvCxnSpPr>
        <xdr:spPr>
          <a:xfrm flipH="1">
            <a:off x="11286309" y="14832968"/>
            <a:ext cx="963676" cy="255299"/>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3" name="Straight Arrow Connector 132">
            <a:extLst>
              <a:ext uri="{FF2B5EF4-FFF2-40B4-BE49-F238E27FC236}">
                <a16:creationId xmlns:a16="http://schemas.microsoft.com/office/drawing/2014/main" id="{00000000-0008-0000-0200-000085000000}"/>
              </a:ext>
            </a:extLst>
          </xdr:cNvPr>
          <xdr:cNvCxnSpPr/>
        </xdr:nvCxnSpPr>
        <xdr:spPr>
          <a:xfrm flipH="1">
            <a:off x="10141351" y="13130350"/>
            <a:ext cx="925507" cy="779365"/>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mc:Choice xmlns:a14="http://schemas.microsoft.com/office/drawing/2010/main" Requires="a14">
          <xdr:sp macro="" textlink="">
            <xdr:nvSpPr>
              <xdr:cNvPr id="1142" name="Object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7660606" y="16304837"/>
                <a:ext cx="2716096" cy="579772"/>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35" name="Straight Arrow Connector 134">
            <a:extLst>
              <a:ext uri="{FF2B5EF4-FFF2-40B4-BE49-F238E27FC236}">
                <a16:creationId xmlns:a16="http://schemas.microsoft.com/office/drawing/2014/main" id="{00000000-0008-0000-0200-000087000000}"/>
              </a:ext>
            </a:extLst>
          </xdr:cNvPr>
          <xdr:cNvCxnSpPr/>
        </xdr:nvCxnSpPr>
        <xdr:spPr>
          <a:xfrm flipH="1" flipV="1">
            <a:off x="8404831" y="15477949"/>
            <a:ext cx="9540" cy="807878"/>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6" name="Straight Arrow Connector 135">
            <a:extLst>
              <a:ext uri="{FF2B5EF4-FFF2-40B4-BE49-F238E27FC236}">
                <a16:creationId xmlns:a16="http://schemas.microsoft.com/office/drawing/2014/main" id="{00000000-0008-0000-0200-000088000000}"/>
              </a:ext>
            </a:extLst>
          </xdr:cNvPr>
          <xdr:cNvCxnSpPr/>
        </xdr:nvCxnSpPr>
        <xdr:spPr>
          <a:xfrm flipH="1">
            <a:off x="9207500" y="14274800"/>
            <a:ext cx="323850" cy="647700"/>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nist.gov/labmetrolo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L5"/>
  <sheetViews>
    <sheetView workbookViewId="0"/>
  </sheetViews>
  <sheetFormatPr defaultColWidth="0" defaultRowHeight="10.15" customHeight="1" x14ac:dyDescent="0.25"/>
  <cols>
    <col min="1" max="11" width="9.140625" style="67" customWidth="1"/>
    <col min="12" max="12" width="2.85546875" customWidth="1"/>
    <col min="13" max="16384" width="9.140625" hidden="1"/>
  </cols>
  <sheetData>
    <row r="2" spans="1:11" ht="22.9" customHeight="1" x14ac:dyDescent="0.25">
      <c r="A2" s="68" t="s">
        <v>84</v>
      </c>
      <c r="B2" s="69"/>
      <c r="C2" s="69"/>
      <c r="D2" s="69"/>
      <c r="E2" s="69"/>
      <c r="F2" s="69"/>
      <c r="G2" s="69"/>
      <c r="H2" s="69"/>
      <c r="I2" s="69"/>
      <c r="J2" s="69"/>
      <c r="K2" s="70"/>
    </row>
    <row r="3" spans="1:11" ht="201" customHeight="1" x14ac:dyDescent="0.25">
      <c r="A3" s="75" t="s">
        <v>85</v>
      </c>
      <c r="B3" s="76"/>
      <c r="C3" s="76"/>
      <c r="D3" s="76"/>
      <c r="E3" s="76"/>
      <c r="F3" s="76"/>
      <c r="G3" s="76"/>
      <c r="H3" s="76"/>
      <c r="I3" s="76"/>
      <c r="J3" s="76"/>
      <c r="K3" s="76"/>
    </row>
    <row r="4" spans="1:11" ht="10.15" customHeight="1" x14ac:dyDescent="0.25">
      <c r="A4" s="71"/>
      <c r="B4" s="69"/>
      <c r="C4" s="69"/>
      <c r="D4" s="69"/>
      <c r="E4" s="69"/>
      <c r="F4" s="69"/>
      <c r="G4" s="69"/>
      <c r="H4" s="69"/>
      <c r="I4" s="69"/>
      <c r="J4" s="69"/>
      <c r="K4" s="70"/>
    </row>
    <row r="5" spans="1:11" ht="58.15" customHeight="1" x14ac:dyDescent="0.25">
      <c r="A5" s="77" t="s">
        <v>86</v>
      </c>
      <c r="B5" s="77"/>
      <c r="C5" s="77"/>
      <c r="D5" s="77"/>
      <c r="E5" s="77"/>
      <c r="F5" s="77"/>
      <c r="G5" s="77"/>
      <c r="H5" s="77"/>
      <c r="I5" s="77"/>
      <c r="J5" s="77"/>
      <c r="K5" s="70"/>
    </row>
  </sheetData>
  <sheetProtection algorithmName="SHA-512" hashValue="d94iNhi2W1bLjEbAYW4eSi7nQmqsZXf9rUPx083aPcaoav0dok4Pnx8QKE0fWPLzyFID4EX9YBdVKSt6EQF9SQ==" saltValue="yzX31IcBxQgOAbObtsDiMQ==" spinCount="100000" sheet="1" objects="1" scenarios="1"/>
  <mergeCells count="2">
    <mergeCell ref="A3:K3"/>
    <mergeCell ref="A5:J5"/>
  </mergeCells>
  <hyperlinks>
    <hyperlink ref="A5" r:id="rId1" display="http://www.nist.gov/labmetrology"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735E-7BE6-4FB3-87CE-315AAF1FCD27}">
  <dimension ref="A1:M168"/>
  <sheetViews>
    <sheetView tabSelected="1" workbookViewId="0"/>
  </sheetViews>
  <sheetFormatPr defaultRowHeight="15" x14ac:dyDescent="0.25"/>
  <cols>
    <col min="1" max="1" width="9.7109375" style="169" bestFit="1" customWidth="1"/>
    <col min="2" max="2" width="9.140625" style="169"/>
    <col min="3" max="13" width="9.140625" style="172"/>
    <col min="14" max="16384" width="9.140625" style="169"/>
  </cols>
  <sheetData>
    <row r="1" spans="1:13" x14ac:dyDescent="0.25">
      <c r="A1" s="173" t="s">
        <v>155</v>
      </c>
      <c r="C1" s="171"/>
      <c r="D1" s="171"/>
      <c r="E1" s="171"/>
      <c r="F1" s="171"/>
      <c r="G1" s="171"/>
      <c r="H1" s="171"/>
      <c r="I1" s="171"/>
      <c r="J1" s="171"/>
      <c r="K1" s="171"/>
      <c r="L1" s="171"/>
      <c r="M1" s="171"/>
    </row>
    <row r="2" spans="1:13" x14ac:dyDescent="0.25">
      <c r="C2" s="171"/>
      <c r="D2" s="171"/>
      <c r="E2" s="171"/>
      <c r="F2" s="171"/>
      <c r="G2" s="171"/>
      <c r="H2" s="171"/>
      <c r="I2" s="171"/>
      <c r="J2" s="171"/>
      <c r="K2" s="171"/>
      <c r="L2" s="171"/>
      <c r="M2" s="171"/>
    </row>
    <row r="3" spans="1:13" x14ac:dyDescent="0.25">
      <c r="A3" s="169" t="s">
        <v>152</v>
      </c>
      <c r="B3" s="169" t="s">
        <v>154</v>
      </c>
      <c r="C3" s="171" t="s">
        <v>153</v>
      </c>
      <c r="D3" s="171"/>
      <c r="E3" s="171"/>
      <c r="F3" s="171"/>
      <c r="G3" s="171"/>
      <c r="H3" s="171"/>
      <c r="I3" s="171"/>
      <c r="J3" s="171"/>
      <c r="K3" s="171"/>
      <c r="L3" s="171"/>
      <c r="M3" s="171"/>
    </row>
    <row r="4" spans="1:13" x14ac:dyDescent="0.25">
      <c r="C4" s="171"/>
      <c r="D4" s="171"/>
      <c r="E4" s="171"/>
      <c r="F4" s="171"/>
      <c r="G4" s="171"/>
      <c r="H4" s="171"/>
      <c r="I4" s="171"/>
      <c r="J4" s="171"/>
      <c r="K4" s="171"/>
      <c r="L4" s="171"/>
      <c r="M4" s="171"/>
    </row>
    <row r="5" spans="1:13" ht="44.25" customHeight="1" x14ac:dyDescent="0.25">
      <c r="A5" s="170">
        <v>43334</v>
      </c>
      <c r="B5" s="169" t="s">
        <v>154</v>
      </c>
      <c r="C5" s="171" t="s">
        <v>156</v>
      </c>
      <c r="D5" s="171"/>
      <c r="E5" s="171"/>
      <c r="F5" s="171"/>
      <c r="G5" s="171"/>
      <c r="H5" s="171"/>
      <c r="I5" s="171"/>
      <c r="J5" s="171"/>
      <c r="K5" s="171"/>
      <c r="L5" s="171"/>
      <c r="M5" s="171"/>
    </row>
    <row r="6" spans="1:13" x14ac:dyDescent="0.25">
      <c r="C6" s="171"/>
      <c r="D6" s="171"/>
      <c r="E6" s="171"/>
      <c r="F6" s="171"/>
      <c r="G6" s="171"/>
      <c r="H6" s="171"/>
      <c r="I6" s="171"/>
      <c r="J6" s="171"/>
      <c r="K6" s="171"/>
      <c r="L6" s="171"/>
      <c r="M6" s="171"/>
    </row>
    <row r="7" spans="1:13" x14ac:dyDescent="0.25">
      <c r="C7" s="171"/>
      <c r="D7" s="171"/>
      <c r="E7" s="171"/>
      <c r="F7" s="171"/>
      <c r="G7" s="171"/>
      <c r="H7" s="171"/>
      <c r="I7" s="171"/>
      <c r="J7" s="171"/>
      <c r="K7" s="171"/>
      <c r="L7" s="171"/>
      <c r="M7" s="171"/>
    </row>
    <row r="8" spans="1:13" x14ac:dyDescent="0.25">
      <c r="C8" s="171"/>
      <c r="D8" s="171"/>
      <c r="E8" s="171"/>
      <c r="F8" s="171"/>
      <c r="G8" s="171"/>
      <c r="H8" s="171"/>
      <c r="I8" s="171"/>
      <c r="J8" s="171"/>
      <c r="K8" s="171"/>
      <c r="L8" s="171"/>
      <c r="M8" s="171"/>
    </row>
    <row r="9" spans="1:13" x14ac:dyDescent="0.25">
      <c r="C9" s="171"/>
      <c r="D9" s="171"/>
      <c r="E9" s="171"/>
      <c r="F9" s="171"/>
      <c r="G9" s="171"/>
      <c r="H9" s="171"/>
      <c r="I9" s="171"/>
      <c r="J9" s="171"/>
      <c r="K9" s="171"/>
      <c r="L9" s="171"/>
      <c r="M9" s="171"/>
    </row>
    <row r="10" spans="1:13" x14ac:dyDescent="0.25">
      <c r="C10" s="171"/>
      <c r="D10" s="171"/>
      <c r="E10" s="171"/>
      <c r="F10" s="171"/>
      <c r="G10" s="171"/>
      <c r="H10" s="171"/>
      <c r="I10" s="171"/>
      <c r="J10" s="171"/>
      <c r="K10" s="171"/>
      <c r="L10" s="171"/>
      <c r="M10" s="171"/>
    </row>
    <row r="11" spans="1:13" x14ac:dyDescent="0.25">
      <c r="C11" s="171"/>
      <c r="D11" s="171"/>
      <c r="E11" s="171"/>
      <c r="F11" s="171"/>
      <c r="G11" s="171"/>
      <c r="H11" s="171"/>
      <c r="I11" s="171"/>
      <c r="J11" s="171"/>
      <c r="K11" s="171"/>
      <c r="L11" s="171"/>
      <c r="M11" s="171"/>
    </row>
    <row r="12" spans="1:13" x14ac:dyDescent="0.25">
      <c r="C12" s="171"/>
      <c r="D12" s="171"/>
      <c r="E12" s="171"/>
      <c r="F12" s="171"/>
      <c r="G12" s="171"/>
      <c r="H12" s="171"/>
      <c r="I12" s="171"/>
      <c r="J12" s="171"/>
      <c r="K12" s="171"/>
      <c r="L12" s="171"/>
      <c r="M12" s="171"/>
    </row>
    <row r="13" spans="1:13" x14ac:dyDescent="0.25">
      <c r="C13" s="171"/>
      <c r="D13" s="171"/>
      <c r="E13" s="171"/>
      <c r="F13" s="171"/>
      <c r="G13" s="171"/>
      <c r="H13" s="171"/>
      <c r="I13" s="171"/>
      <c r="J13" s="171"/>
      <c r="K13" s="171"/>
      <c r="L13" s="171"/>
      <c r="M13" s="171"/>
    </row>
    <row r="14" spans="1:13" x14ac:dyDescent="0.25">
      <c r="C14" s="171"/>
      <c r="D14" s="171"/>
      <c r="E14" s="171"/>
      <c r="F14" s="171"/>
      <c r="G14" s="171"/>
      <c r="H14" s="171"/>
      <c r="I14" s="171"/>
      <c r="J14" s="171"/>
      <c r="K14" s="171"/>
      <c r="L14" s="171"/>
      <c r="M14" s="171"/>
    </row>
    <row r="15" spans="1:13" x14ac:dyDescent="0.25">
      <c r="C15" s="171"/>
      <c r="D15" s="171"/>
      <c r="E15" s="171"/>
      <c r="F15" s="171"/>
      <c r="G15" s="171"/>
      <c r="H15" s="171"/>
      <c r="I15" s="171"/>
      <c r="J15" s="171"/>
      <c r="K15" s="171"/>
      <c r="L15" s="171"/>
      <c r="M15" s="171"/>
    </row>
    <row r="16" spans="1:13" x14ac:dyDescent="0.25">
      <c r="C16" s="171"/>
      <c r="D16" s="171"/>
      <c r="E16" s="171"/>
      <c r="F16" s="171"/>
      <c r="G16" s="171"/>
      <c r="H16" s="171"/>
      <c r="I16" s="171"/>
      <c r="J16" s="171"/>
      <c r="K16" s="171"/>
      <c r="L16" s="171"/>
      <c r="M16" s="171"/>
    </row>
    <row r="17" spans="3:13" x14ac:dyDescent="0.25">
      <c r="C17" s="171"/>
      <c r="D17" s="171"/>
      <c r="E17" s="171"/>
      <c r="F17" s="171"/>
      <c r="G17" s="171"/>
      <c r="H17" s="171"/>
      <c r="I17" s="171"/>
      <c r="J17" s="171"/>
      <c r="K17" s="171"/>
      <c r="L17" s="171"/>
      <c r="M17" s="171"/>
    </row>
    <row r="18" spans="3:13" x14ac:dyDescent="0.25">
      <c r="C18" s="171"/>
      <c r="D18" s="171"/>
      <c r="E18" s="171"/>
      <c r="F18" s="171"/>
      <c r="G18" s="171"/>
      <c r="H18" s="171"/>
      <c r="I18" s="171"/>
      <c r="J18" s="171"/>
      <c r="K18" s="171"/>
      <c r="L18" s="171"/>
      <c r="M18" s="171"/>
    </row>
    <row r="19" spans="3:13" x14ac:dyDescent="0.25">
      <c r="C19" s="171"/>
      <c r="D19" s="171"/>
      <c r="E19" s="171"/>
      <c r="F19" s="171"/>
      <c r="G19" s="171"/>
      <c r="H19" s="171"/>
      <c r="I19" s="171"/>
      <c r="J19" s="171"/>
      <c r="K19" s="171"/>
      <c r="L19" s="171"/>
      <c r="M19" s="171"/>
    </row>
    <row r="20" spans="3:13" x14ac:dyDescent="0.25">
      <c r="C20" s="171"/>
      <c r="D20" s="171"/>
      <c r="E20" s="171"/>
      <c r="F20" s="171"/>
      <c r="G20" s="171"/>
      <c r="H20" s="171"/>
      <c r="I20" s="171"/>
      <c r="J20" s="171"/>
      <c r="K20" s="171"/>
      <c r="L20" s="171"/>
      <c r="M20" s="171"/>
    </row>
    <row r="21" spans="3:13" x14ac:dyDescent="0.25">
      <c r="C21" s="171"/>
      <c r="D21" s="171"/>
      <c r="E21" s="171"/>
      <c r="F21" s="171"/>
      <c r="G21" s="171"/>
      <c r="H21" s="171"/>
      <c r="I21" s="171"/>
      <c r="J21" s="171"/>
      <c r="K21" s="171"/>
      <c r="L21" s="171"/>
      <c r="M21" s="171"/>
    </row>
    <row r="22" spans="3:13" x14ac:dyDescent="0.25">
      <c r="C22" s="171"/>
      <c r="D22" s="171"/>
      <c r="E22" s="171"/>
      <c r="F22" s="171"/>
      <c r="G22" s="171"/>
      <c r="H22" s="171"/>
      <c r="I22" s="171"/>
      <c r="J22" s="171"/>
      <c r="K22" s="171"/>
      <c r="L22" s="171"/>
      <c r="M22" s="171"/>
    </row>
    <row r="23" spans="3:13" x14ac:dyDescent="0.25">
      <c r="C23" s="171"/>
      <c r="D23" s="171"/>
      <c r="E23" s="171"/>
      <c r="F23" s="171"/>
      <c r="G23" s="171"/>
      <c r="H23" s="171"/>
      <c r="I23" s="171"/>
      <c r="J23" s="171"/>
      <c r="K23" s="171"/>
      <c r="L23" s="171"/>
      <c r="M23" s="171"/>
    </row>
    <row r="24" spans="3:13" x14ac:dyDescent="0.25">
      <c r="C24" s="171"/>
      <c r="D24" s="171"/>
      <c r="E24" s="171"/>
      <c r="F24" s="171"/>
      <c r="G24" s="171"/>
      <c r="H24" s="171"/>
      <c r="I24" s="171"/>
      <c r="J24" s="171"/>
      <c r="K24" s="171"/>
      <c r="L24" s="171"/>
      <c r="M24" s="171"/>
    </row>
    <row r="25" spans="3:13" x14ac:dyDescent="0.25">
      <c r="C25" s="171"/>
      <c r="D25" s="171"/>
      <c r="E25" s="171"/>
      <c r="F25" s="171"/>
      <c r="G25" s="171"/>
      <c r="H25" s="171"/>
      <c r="I25" s="171"/>
      <c r="J25" s="171"/>
      <c r="K25" s="171"/>
      <c r="L25" s="171"/>
      <c r="M25" s="171"/>
    </row>
    <row r="26" spans="3:13" x14ac:dyDescent="0.25">
      <c r="C26" s="171"/>
      <c r="D26" s="171"/>
      <c r="E26" s="171"/>
      <c r="F26" s="171"/>
      <c r="G26" s="171"/>
      <c r="H26" s="171"/>
      <c r="I26" s="171"/>
      <c r="J26" s="171"/>
      <c r="K26" s="171"/>
      <c r="L26" s="171"/>
      <c r="M26" s="171"/>
    </row>
    <row r="27" spans="3:13" x14ac:dyDescent="0.25">
      <c r="C27" s="171"/>
      <c r="D27" s="171"/>
      <c r="E27" s="171"/>
      <c r="F27" s="171"/>
      <c r="G27" s="171"/>
      <c r="H27" s="171"/>
      <c r="I27" s="171"/>
      <c r="J27" s="171"/>
      <c r="K27" s="171"/>
      <c r="L27" s="171"/>
      <c r="M27" s="171"/>
    </row>
    <row r="28" spans="3:13" x14ac:dyDescent="0.25">
      <c r="C28" s="171"/>
      <c r="D28" s="171"/>
      <c r="E28" s="171"/>
      <c r="F28" s="171"/>
      <c r="G28" s="171"/>
      <c r="H28" s="171"/>
      <c r="I28" s="171"/>
      <c r="J28" s="171"/>
      <c r="K28" s="171"/>
      <c r="L28" s="171"/>
      <c r="M28" s="171"/>
    </row>
    <row r="29" spans="3:13" x14ac:dyDescent="0.25">
      <c r="C29" s="171"/>
      <c r="D29" s="171"/>
      <c r="E29" s="171"/>
      <c r="F29" s="171"/>
      <c r="G29" s="171"/>
      <c r="H29" s="171"/>
      <c r="I29" s="171"/>
      <c r="J29" s="171"/>
      <c r="K29" s="171"/>
      <c r="L29" s="171"/>
      <c r="M29" s="171"/>
    </row>
    <row r="30" spans="3:13" x14ac:dyDescent="0.25">
      <c r="C30" s="171"/>
      <c r="D30" s="171"/>
      <c r="E30" s="171"/>
      <c r="F30" s="171"/>
      <c r="G30" s="171"/>
      <c r="H30" s="171"/>
      <c r="I30" s="171"/>
      <c r="J30" s="171"/>
      <c r="K30" s="171"/>
      <c r="L30" s="171"/>
      <c r="M30" s="171"/>
    </row>
    <row r="31" spans="3:13" x14ac:dyDescent="0.25">
      <c r="C31" s="171"/>
      <c r="D31" s="171"/>
      <c r="E31" s="171"/>
      <c r="F31" s="171"/>
      <c r="G31" s="171"/>
      <c r="H31" s="171"/>
      <c r="I31" s="171"/>
      <c r="J31" s="171"/>
      <c r="K31" s="171"/>
      <c r="L31" s="171"/>
      <c r="M31" s="171"/>
    </row>
    <row r="32" spans="3:13" x14ac:dyDescent="0.25">
      <c r="C32" s="171"/>
      <c r="D32" s="171"/>
      <c r="E32" s="171"/>
      <c r="F32" s="171"/>
      <c r="G32" s="171"/>
      <c r="H32" s="171"/>
      <c r="I32" s="171"/>
      <c r="J32" s="171"/>
      <c r="K32" s="171"/>
      <c r="L32" s="171"/>
      <c r="M32" s="171"/>
    </row>
    <row r="33" spans="3:13" x14ac:dyDescent="0.25">
      <c r="C33" s="171"/>
      <c r="D33" s="171"/>
      <c r="E33" s="171"/>
      <c r="F33" s="171"/>
      <c r="G33" s="171"/>
      <c r="H33" s="171"/>
      <c r="I33" s="171"/>
      <c r="J33" s="171"/>
      <c r="K33" s="171"/>
      <c r="L33" s="171"/>
      <c r="M33" s="171"/>
    </row>
    <row r="34" spans="3:13" x14ac:dyDescent="0.25">
      <c r="C34" s="171"/>
      <c r="D34" s="171"/>
      <c r="E34" s="171"/>
      <c r="F34" s="171"/>
      <c r="G34" s="171"/>
      <c r="H34" s="171"/>
      <c r="I34" s="171"/>
      <c r="J34" s="171"/>
      <c r="K34" s="171"/>
      <c r="L34" s="171"/>
      <c r="M34" s="171"/>
    </row>
    <row r="35" spans="3:13" x14ac:dyDescent="0.25">
      <c r="C35" s="171"/>
      <c r="D35" s="171"/>
      <c r="E35" s="171"/>
      <c r="F35" s="171"/>
      <c r="G35" s="171"/>
      <c r="H35" s="171"/>
      <c r="I35" s="171"/>
      <c r="J35" s="171"/>
      <c r="K35" s="171"/>
      <c r="L35" s="171"/>
      <c r="M35" s="171"/>
    </row>
    <row r="36" spans="3:13" x14ac:dyDescent="0.25">
      <c r="C36" s="171"/>
      <c r="D36" s="171"/>
      <c r="E36" s="171"/>
      <c r="F36" s="171"/>
      <c r="G36" s="171"/>
      <c r="H36" s="171"/>
      <c r="I36" s="171"/>
      <c r="J36" s="171"/>
      <c r="K36" s="171"/>
      <c r="L36" s="171"/>
      <c r="M36" s="171"/>
    </row>
    <row r="37" spans="3:13" x14ac:dyDescent="0.25">
      <c r="C37" s="171"/>
      <c r="D37" s="171"/>
      <c r="E37" s="171"/>
      <c r="F37" s="171"/>
      <c r="G37" s="171"/>
      <c r="H37" s="171"/>
      <c r="I37" s="171"/>
      <c r="J37" s="171"/>
      <c r="K37" s="171"/>
      <c r="L37" s="171"/>
      <c r="M37" s="171"/>
    </row>
    <row r="38" spans="3:13" x14ac:dyDescent="0.25">
      <c r="C38" s="171"/>
      <c r="D38" s="171"/>
      <c r="E38" s="171"/>
      <c r="F38" s="171"/>
      <c r="G38" s="171"/>
      <c r="H38" s="171"/>
      <c r="I38" s="171"/>
      <c r="J38" s="171"/>
      <c r="K38" s="171"/>
      <c r="L38" s="171"/>
      <c r="M38" s="171"/>
    </row>
    <row r="39" spans="3:13" x14ac:dyDescent="0.25">
      <c r="C39" s="171"/>
      <c r="D39" s="171"/>
      <c r="E39" s="171"/>
      <c r="F39" s="171"/>
      <c r="G39" s="171"/>
      <c r="H39" s="171"/>
      <c r="I39" s="171"/>
      <c r="J39" s="171"/>
      <c r="K39" s="171"/>
      <c r="L39" s="171"/>
      <c r="M39" s="171"/>
    </row>
    <row r="40" spans="3:13" x14ac:dyDescent="0.25">
      <c r="C40" s="171"/>
      <c r="D40" s="171"/>
      <c r="E40" s="171"/>
      <c r="F40" s="171"/>
      <c r="G40" s="171"/>
      <c r="H40" s="171"/>
      <c r="I40" s="171"/>
      <c r="J40" s="171"/>
      <c r="K40" s="171"/>
      <c r="L40" s="171"/>
      <c r="M40" s="171"/>
    </row>
    <row r="41" spans="3:13" x14ac:dyDescent="0.25">
      <c r="C41" s="171"/>
      <c r="D41" s="171"/>
      <c r="E41" s="171"/>
      <c r="F41" s="171"/>
      <c r="G41" s="171"/>
      <c r="H41" s="171"/>
      <c r="I41" s="171"/>
      <c r="J41" s="171"/>
      <c r="K41" s="171"/>
      <c r="L41" s="171"/>
      <c r="M41" s="171"/>
    </row>
    <row r="42" spans="3:13" x14ac:dyDescent="0.25">
      <c r="C42" s="171"/>
      <c r="D42" s="171"/>
      <c r="E42" s="171"/>
      <c r="F42" s="171"/>
      <c r="G42" s="171"/>
      <c r="H42" s="171"/>
      <c r="I42" s="171"/>
      <c r="J42" s="171"/>
      <c r="K42" s="171"/>
      <c r="L42" s="171"/>
      <c r="M42" s="171"/>
    </row>
    <row r="43" spans="3:13" x14ac:dyDescent="0.25">
      <c r="C43" s="171"/>
      <c r="D43" s="171"/>
      <c r="E43" s="171"/>
      <c r="F43" s="171"/>
      <c r="G43" s="171"/>
      <c r="H43" s="171"/>
      <c r="I43" s="171"/>
      <c r="J43" s="171"/>
      <c r="K43" s="171"/>
      <c r="L43" s="171"/>
      <c r="M43" s="171"/>
    </row>
    <row r="44" spans="3:13" x14ac:dyDescent="0.25">
      <c r="C44" s="171"/>
      <c r="D44" s="171"/>
      <c r="E44" s="171"/>
      <c r="F44" s="171"/>
      <c r="G44" s="171"/>
      <c r="H44" s="171"/>
      <c r="I44" s="171"/>
      <c r="J44" s="171"/>
      <c r="K44" s="171"/>
      <c r="L44" s="171"/>
      <c r="M44" s="171"/>
    </row>
    <row r="45" spans="3:13" x14ac:dyDescent="0.25">
      <c r="C45" s="171"/>
      <c r="D45" s="171"/>
      <c r="E45" s="171"/>
      <c r="F45" s="171"/>
      <c r="G45" s="171"/>
      <c r="H45" s="171"/>
      <c r="I45" s="171"/>
      <c r="J45" s="171"/>
      <c r="K45" s="171"/>
      <c r="L45" s="171"/>
      <c r="M45" s="171"/>
    </row>
    <row r="46" spans="3:13" x14ac:dyDescent="0.25">
      <c r="C46" s="171"/>
      <c r="D46" s="171"/>
      <c r="E46" s="171"/>
      <c r="F46" s="171"/>
      <c r="G46" s="171"/>
      <c r="H46" s="171"/>
      <c r="I46" s="171"/>
      <c r="J46" s="171"/>
      <c r="K46" s="171"/>
      <c r="L46" s="171"/>
      <c r="M46" s="171"/>
    </row>
    <row r="47" spans="3:13" x14ac:dyDescent="0.25">
      <c r="C47" s="171"/>
      <c r="D47" s="171"/>
      <c r="E47" s="171"/>
      <c r="F47" s="171"/>
      <c r="G47" s="171"/>
      <c r="H47" s="171"/>
      <c r="I47" s="171"/>
      <c r="J47" s="171"/>
      <c r="K47" s="171"/>
      <c r="L47" s="171"/>
      <c r="M47" s="171"/>
    </row>
    <row r="48" spans="3:13" x14ac:dyDescent="0.25">
      <c r="C48" s="171"/>
      <c r="D48" s="171"/>
      <c r="E48" s="171"/>
      <c r="F48" s="171"/>
      <c r="G48" s="171"/>
      <c r="H48" s="171"/>
      <c r="I48" s="171"/>
      <c r="J48" s="171"/>
      <c r="K48" s="171"/>
      <c r="L48" s="171"/>
      <c r="M48" s="171"/>
    </row>
    <row r="49" spans="3:13" x14ac:dyDescent="0.25">
      <c r="C49" s="171"/>
      <c r="D49" s="171"/>
      <c r="E49" s="171"/>
      <c r="F49" s="171"/>
      <c r="G49" s="171"/>
      <c r="H49" s="171"/>
      <c r="I49" s="171"/>
      <c r="J49" s="171"/>
      <c r="K49" s="171"/>
      <c r="L49" s="171"/>
      <c r="M49" s="171"/>
    </row>
    <row r="50" spans="3:13" x14ac:dyDescent="0.25">
      <c r="C50" s="171"/>
      <c r="D50" s="171"/>
      <c r="E50" s="171"/>
      <c r="F50" s="171"/>
      <c r="G50" s="171"/>
      <c r="H50" s="171"/>
      <c r="I50" s="171"/>
      <c r="J50" s="171"/>
      <c r="K50" s="171"/>
      <c r="L50" s="171"/>
      <c r="M50" s="171"/>
    </row>
    <row r="51" spans="3:13" x14ac:dyDescent="0.25">
      <c r="C51" s="171"/>
      <c r="D51" s="171"/>
      <c r="E51" s="171"/>
      <c r="F51" s="171"/>
      <c r="G51" s="171"/>
      <c r="H51" s="171"/>
      <c r="I51" s="171"/>
      <c r="J51" s="171"/>
      <c r="K51" s="171"/>
      <c r="L51" s="171"/>
      <c r="M51" s="171"/>
    </row>
    <row r="52" spans="3:13" x14ac:dyDescent="0.25">
      <c r="C52" s="171"/>
      <c r="D52" s="171"/>
      <c r="E52" s="171"/>
      <c r="F52" s="171"/>
      <c r="G52" s="171"/>
      <c r="H52" s="171"/>
      <c r="I52" s="171"/>
      <c r="J52" s="171"/>
      <c r="K52" s="171"/>
      <c r="L52" s="171"/>
      <c r="M52" s="171"/>
    </row>
    <row r="53" spans="3:13" x14ac:dyDescent="0.25">
      <c r="C53" s="171"/>
      <c r="D53" s="171"/>
      <c r="E53" s="171"/>
      <c r="F53" s="171"/>
      <c r="G53" s="171"/>
      <c r="H53" s="171"/>
      <c r="I53" s="171"/>
      <c r="J53" s="171"/>
      <c r="K53" s="171"/>
      <c r="L53" s="171"/>
      <c r="M53" s="171"/>
    </row>
    <row r="54" spans="3:13" x14ac:dyDescent="0.25">
      <c r="C54" s="171"/>
      <c r="D54" s="171"/>
      <c r="E54" s="171"/>
      <c r="F54" s="171"/>
      <c r="G54" s="171"/>
      <c r="H54" s="171"/>
      <c r="I54" s="171"/>
      <c r="J54" s="171"/>
      <c r="K54" s="171"/>
      <c r="L54" s="171"/>
      <c r="M54" s="171"/>
    </row>
    <row r="55" spans="3:13" x14ac:dyDescent="0.25">
      <c r="C55" s="171"/>
      <c r="D55" s="171"/>
      <c r="E55" s="171"/>
      <c r="F55" s="171"/>
      <c r="G55" s="171"/>
      <c r="H55" s="171"/>
      <c r="I55" s="171"/>
      <c r="J55" s="171"/>
      <c r="K55" s="171"/>
      <c r="L55" s="171"/>
      <c r="M55" s="171"/>
    </row>
    <row r="56" spans="3:13" x14ac:dyDescent="0.25">
      <c r="C56" s="171"/>
      <c r="D56" s="171"/>
      <c r="E56" s="171"/>
      <c r="F56" s="171"/>
      <c r="G56" s="171"/>
      <c r="H56" s="171"/>
      <c r="I56" s="171"/>
      <c r="J56" s="171"/>
      <c r="K56" s="171"/>
      <c r="L56" s="171"/>
      <c r="M56" s="171"/>
    </row>
    <row r="57" spans="3:13" x14ac:dyDescent="0.25">
      <c r="C57" s="171"/>
      <c r="D57" s="171"/>
      <c r="E57" s="171"/>
      <c r="F57" s="171"/>
      <c r="G57" s="171"/>
      <c r="H57" s="171"/>
      <c r="I57" s="171"/>
      <c r="J57" s="171"/>
      <c r="K57" s="171"/>
      <c r="L57" s="171"/>
      <c r="M57" s="171"/>
    </row>
    <row r="58" spans="3:13" x14ac:dyDescent="0.25">
      <c r="C58" s="171"/>
      <c r="D58" s="171"/>
      <c r="E58" s="171"/>
      <c r="F58" s="171"/>
      <c r="G58" s="171"/>
      <c r="H58" s="171"/>
      <c r="I58" s="171"/>
      <c r="J58" s="171"/>
      <c r="K58" s="171"/>
      <c r="L58" s="171"/>
      <c r="M58" s="171"/>
    </row>
    <row r="59" spans="3:13" x14ac:dyDescent="0.25">
      <c r="C59" s="171"/>
      <c r="D59" s="171"/>
      <c r="E59" s="171"/>
      <c r="F59" s="171"/>
      <c r="G59" s="171"/>
      <c r="H59" s="171"/>
      <c r="I59" s="171"/>
      <c r="J59" s="171"/>
      <c r="K59" s="171"/>
      <c r="L59" s="171"/>
      <c r="M59" s="171"/>
    </row>
    <row r="60" spans="3:13" x14ac:dyDescent="0.25">
      <c r="C60" s="171"/>
      <c r="D60" s="171"/>
      <c r="E60" s="171"/>
      <c r="F60" s="171"/>
      <c r="G60" s="171"/>
      <c r="H60" s="171"/>
      <c r="I60" s="171"/>
      <c r="J60" s="171"/>
      <c r="K60" s="171"/>
      <c r="L60" s="171"/>
      <c r="M60" s="171"/>
    </row>
    <row r="61" spans="3:13" x14ac:dyDescent="0.25">
      <c r="C61" s="171"/>
      <c r="D61" s="171"/>
      <c r="E61" s="171"/>
      <c r="F61" s="171"/>
      <c r="G61" s="171"/>
      <c r="H61" s="171"/>
      <c r="I61" s="171"/>
      <c r="J61" s="171"/>
      <c r="K61" s="171"/>
      <c r="L61" s="171"/>
      <c r="M61" s="171"/>
    </row>
    <row r="62" spans="3:13" x14ac:dyDescent="0.25">
      <c r="C62" s="171"/>
      <c r="D62" s="171"/>
      <c r="E62" s="171"/>
      <c r="F62" s="171"/>
      <c r="G62" s="171"/>
      <c r="H62" s="171"/>
      <c r="I62" s="171"/>
      <c r="J62" s="171"/>
      <c r="K62" s="171"/>
      <c r="L62" s="171"/>
      <c r="M62" s="171"/>
    </row>
    <row r="63" spans="3:13" x14ac:dyDescent="0.25">
      <c r="C63" s="171"/>
      <c r="D63" s="171"/>
      <c r="E63" s="171"/>
      <c r="F63" s="171"/>
      <c r="G63" s="171"/>
      <c r="H63" s="171"/>
      <c r="I63" s="171"/>
      <c r="J63" s="171"/>
      <c r="K63" s="171"/>
      <c r="L63" s="171"/>
      <c r="M63" s="171"/>
    </row>
    <row r="64" spans="3:13" x14ac:dyDescent="0.25">
      <c r="C64" s="171"/>
      <c r="D64" s="171"/>
      <c r="E64" s="171"/>
      <c r="F64" s="171"/>
      <c r="G64" s="171"/>
      <c r="H64" s="171"/>
      <c r="I64" s="171"/>
      <c r="J64" s="171"/>
      <c r="K64" s="171"/>
      <c r="L64" s="171"/>
      <c r="M64" s="171"/>
    </row>
    <row r="65" spans="3:13" x14ac:dyDescent="0.25">
      <c r="C65" s="171"/>
      <c r="D65" s="171"/>
      <c r="E65" s="171"/>
      <c r="F65" s="171"/>
      <c r="G65" s="171"/>
      <c r="H65" s="171"/>
      <c r="I65" s="171"/>
      <c r="J65" s="171"/>
      <c r="K65" s="171"/>
      <c r="L65" s="171"/>
      <c r="M65" s="171"/>
    </row>
    <row r="66" spans="3:13" x14ac:dyDescent="0.25">
      <c r="C66" s="171"/>
      <c r="D66" s="171"/>
      <c r="E66" s="171"/>
      <c r="F66" s="171"/>
      <c r="G66" s="171"/>
      <c r="H66" s="171"/>
      <c r="I66" s="171"/>
      <c r="J66" s="171"/>
      <c r="K66" s="171"/>
      <c r="L66" s="171"/>
      <c r="M66" s="171"/>
    </row>
    <row r="67" spans="3:13" x14ac:dyDescent="0.25">
      <c r="C67" s="171"/>
      <c r="D67" s="171"/>
      <c r="E67" s="171"/>
      <c r="F67" s="171"/>
      <c r="G67" s="171"/>
      <c r="H67" s="171"/>
      <c r="I67" s="171"/>
      <c r="J67" s="171"/>
      <c r="K67" s="171"/>
      <c r="L67" s="171"/>
      <c r="M67" s="171"/>
    </row>
    <row r="68" spans="3:13" x14ac:dyDescent="0.25">
      <c r="C68" s="171"/>
      <c r="D68" s="171"/>
      <c r="E68" s="171"/>
      <c r="F68" s="171"/>
      <c r="G68" s="171"/>
      <c r="H68" s="171"/>
      <c r="I68" s="171"/>
      <c r="J68" s="171"/>
      <c r="K68" s="171"/>
      <c r="L68" s="171"/>
      <c r="M68" s="171"/>
    </row>
    <row r="69" spans="3:13" x14ac:dyDescent="0.25">
      <c r="C69" s="171"/>
      <c r="D69" s="171"/>
      <c r="E69" s="171"/>
      <c r="F69" s="171"/>
      <c r="G69" s="171"/>
      <c r="H69" s="171"/>
      <c r="I69" s="171"/>
      <c r="J69" s="171"/>
      <c r="K69" s="171"/>
      <c r="L69" s="171"/>
      <c r="M69" s="171"/>
    </row>
    <row r="70" spans="3:13" x14ac:dyDescent="0.25">
      <c r="C70" s="171"/>
      <c r="D70" s="171"/>
      <c r="E70" s="171"/>
      <c r="F70" s="171"/>
      <c r="G70" s="171"/>
      <c r="H70" s="171"/>
      <c r="I70" s="171"/>
      <c r="J70" s="171"/>
      <c r="K70" s="171"/>
      <c r="L70" s="171"/>
      <c r="M70" s="171"/>
    </row>
    <row r="71" spans="3:13" x14ac:dyDescent="0.25">
      <c r="C71" s="171"/>
      <c r="D71" s="171"/>
      <c r="E71" s="171"/>
      <c r="F71" s="171"/>
      <c r="G71" s="171"/>
      <c r="H71" s="171"/>
      <c r="I71" s="171"/>
      <c r="J71" s="171"/>
      <c r="K71" s="171"/>
      <c r="L71" s="171"/>
      <c r="M71" s="171"/>
    </row>
    <row r="72" spans="3:13" x14ac:dyDescent="0.25">
      <c r="C72" s="171"/>
      <c r="D72" s="171"/>
      <c r="E72" s="171"/>
      <c r="F72" s="171"/>
      <c r="G72" s="171"/>
      <c r="H72" s="171"/>
      <c r="I72" s="171"/>
      <c r="J72" s="171"/>
      <c r="K72" s="171"/>
      <c r="L72" s="171"/>
      <c r="M72" s="171"/>
    </row>
    <row r="73" spans="3:13" x14ac:dyDescent="0.25">
      <c r="C73" s="171"/>
      <c r="D73" s="171"/>
      <c r="E73" s="171"/>
      <c r="F73" s="171"/>
      <c r="G73" s="171"/>
      <c r="H73" s="171"/>
      <c r="I73" s="171"/>
      <c r="J73" s="171"/>
      <c r="K73" s="171"/>
      <c r="L73" s="171"/>
      <c r="M73" s="171"/>
    </row>
    <row r="74" spans="3:13" x14ac:dyDescent="0.25">
      <c r="C74" s="171"/>
      <c r="D74" s="171"/>
      <c r="E74" s="171"/>
      <c r="F74" s="171"/>
      <c r="G74" s="171"/>
      <c r="H74" s="171"/>
      <c r="I74" s="171"/>
      <c r="J74" s="171"/>
      <c r="K74" s="171"/>
      <c r="L74" s="171"/>
      <c r="M74" s="171"/>
    </row>
    <row r="75" spans="3:13" x14ac:dyDescent="0.25">
      <c r="C75" s="171"/>
      <c r="D75" s="171"/>
      <c r="E75" s="171"/>
      <c r="F75" s="171"/>
      <c r="G75" s="171"/>
      <c r="H75" s="171"/>
      <c r="I75" s="171"/>
      <c r="J75" s="171"/>
      <c r="K75" s="171"/>
      <c r="L75" s="171"/>
      <c r="M75" s="171"/>
    </row>
    <row r="76" spans="3:13" x14ac:dyDescent="0.25">
      <c r="C76" s="171"/>
      <c r="D76" s="171"/>
      <c r="E76" s="171"/>
      <c r="F76" s="171"/>
      <c r="G76" s="171"/>
      <c r="H76" s="171"/>
      <c r="I76" s="171"/>
      <c r="J76" s="171"/>
      <c r="K76" s="171"/>
      <c r="L76" s="171"/>
      <c r="M76" s="171"/>
    </row>
    <row r="77" spans="3:13" x14ac:dyDescent="0.25">
      <c r="C77" s="171"/>
      <c r="D77" s="171"/>
      <c r="E77" s="171"/>
      <c r="F77" s="171"/>
      <c r="G77" s="171"/>
      <c r="H77" s="171"/>
      <c r="I77" s="171"/>
      <c r="J77" s="171"/>
      <c r="K77" s="171"/>
      <c r="L77" s="171"/>
      <c r="M77" s="171"/>
    </row>
    <row r="78" spans="3:13" x14ac:dyDescent="0.25">
      <c r="C78" s="171"/>
      <c r="D78" s="171"/>
      <c r="E78" s="171"/>
      <c r="F78" s="171"/>
      <c r="G78" s="171"/>
      <c r="H78" s="171"/>
      <c r="I78" s="171"/>
      <c r="J78" s="171"/>
      <c r="K78" s="171"/>
      <c r="L78" s="171"/>
      <c r="M78" s="171"/>
    </row>
    <row r="79" spans="3:13" x14ac:dyDescent="0.25">
      <c r="C79" s="171"/>
      <c r="D79" s="171"/>
      <c r="E79" s="171"/>
      <c r="F79" s="171"/>
      <c r="G79" s="171"/>
      <c r="H79" s="171"/>
      <c r="I79" s="171"/>
      <c r="J79" s="171"/>
      <c r="K79" s="171"/>
      <c r="L79" s="171"/>
      <c r="M79" s="171"/>
    </row>
    <row r="80" spans="3:13" x14ac:dyDescent="0.25">
      <c r="C80" s="171"/>
      <c r="D80" s="171"/>
      <c r="E80" s="171"/>
      <c r="F80" s="171"/>
      <c r="G80" s="171"/>
      <c r="H80" s="171"/>
      <c r="I80" s="171"/>
      <c r="J80" s="171"/>
      <c r="K80" s="171"/>
      <c r="L80" s="171"/>
      <c r="M80" s="171"/>
    </row>
    <row r="81" spans="3:13" x14ac:dyDescent="0.25">
      <c r="C81" s="171"/>
      <c r="D81" s="171"/>
      <c r="E81" s="171"/>
      <c r="F81" s="171"/>
      <c r="G81" s="171"/>
      <c r="H81" s="171"/>
      <c r="I81" s="171"/>
      <c r="J81" s="171"/>
      <c r="K81" s="171"/>
      <c r="L81" s="171"/>
      <c r="M81" s="171"/>
    </row>
    <row r="82" spans="3:13" x14ac:dyDescent="0.25">
      <c r="C82" s="171"/>
      <c r="D82" s="171"/>
      <c r="E82" s="171"/>
      <c r="F82" s="171"/>
      <c r="G82" s="171"/>
      <c r="H82" s="171"/>
      <c r="I82" s="171"/>
      <c r="J82" s="171"/>
      <c r="K82" s="171"/>
      <c r="L82" s="171"/>
      <c r="M82" s="171"/>
    </row>
    <row r="83" spans="3:13" x14ac:dyDescent="0.25">
      <c r="C83" s="171"/>
      <c r="D83" s="171"/>
      <c r="E83" s="171"/>
      <c r="F83" s="171"/>
      <c r="G83" s="171"/>
      <c r="H83" s="171"/>
      <c r="I83" s="171"/>
      <c r="J83" s="171"/>
      <c r="K83" s="171"/>
      <c r="L83" s="171"/>
      <c r="M83" s="171"/>
    </row>
    <row r="84" spans="3:13" x14ac:dyDescent="0.25">
      <c r="C84" s="171"/>
      <c r="D84" s="171"/>
      <c r="E84" s="171"/>
      <c r="F84" s="171"/>
      <c r="G84" s="171"/>
      <c r="H84" s="171"/>
      <c r="I84" s="171"/>
      <c r="J84" s="171"/>
      <c r="K84" s="171"/>
      <c r="L84" s="171"/>
      <c r="M84" s="171"/>
    </row>
    <row r="85" spans="3:13" x14ac:dyDescent="0.25">
      <c r="C85" s="171"/>
      <c r="D85" s="171"/>
      <c r="E85" s="171"/>
      <c r="F85" s="171"/>
      <c r="G85" s="171"/>
      <c r="H85" s="171"/>
      <c r="I85" s="171"/>
      <c r="J85" s="171"/>
      <c r="K85" s="171"/>
      <c r="L85" s="171"/>
      <c r="M85" s="171"/>
    </row>
    <row r="86" spans="3:13" x14ac:dyDescent="0.25">
      <c r="C86" s="171"/>
      <c r="D86" s="171"/>
      <c r="E86" s="171"/>
      <c r="F86" s="171"/>
      <c r="G86" s="171"/>
      <c r="H86" s="171"/>
      <c r="I86" s="171"/>
      <c r="J86" s="171"/>
      <c r="K86" s="171"/>
      <c r="L86" s="171"/>
      <c r="M86" s="171"/>
    </row>
    <row r="87" spans="3:13" x14ac:dyDescent="0.25">
      <c r="C87" s="171"/>
      <c r="D87" s="171"/>
      <c r="E87" s="171"/>
      <c r="F87" s="171"/>
      <c r="G87" s="171"/>
      <c r="H87" s="171"/>
      <c r="I87" s="171"/>
      <c r="J87" s="171"/>
      <c r="K87" s="171"/>
      <c r="L87" s="171"/>
      <c r="M87" s="171"/>
    </row>
    <row r="88" spans="3:13" x14ac:dyDescent="0.25">
      <c r="C88" s="171"/>
      <c r="D88" s="171"/>
      <c r="E88" s="171"/>
      <c r="F88" s="171"/>
      <c r="G88" s="171"/>
      <c r="H88" s="171"/>
      <c r="I88" s="171"/>
      <c r="J88" s="171"/>
      <c r="K88" s="171"/>
      <c r="L88" s="171"/>
      <c r="M88" s="171"/>
    </row>
    <row r="89" spans="3:13" x14ac:dyDescent="0.25">
      <c r="C89" s="171"/>
      <c r="D89" s="171"/>
      <c r="E89" s="171"/>
      <c r="F89" s="171"/>
      <c r="G89" s="171"/>
      <c r="H89" s="171"/>
      <c r="I89" s="171"/>
      <c r="J89" s="171"/>
      <c r="K89" s="171"/>
      <c r="L89" s="171"/>
      <c r="M89" s="171"/>
    </row>
    <row r="90" spans="3:13" x14ac:dyDescent="0.25">
      <c r="C90" s="171"/>
      <c r="D90" s="171"/>
      <c r="E90" s="171"/>
      <c r="F90" s="171"/>
      <c r="G90" s="171"/>
      <c r="H90" s="171"/>
      <c r="I90" s="171"/>
      <c r="J90" s="171"/>
      <c r="K90" s="171"/>
      <c r="L90" s="171"/>
      <c r="M90" s="171"/>
    </row>
    <row r="91" spans="3:13" x14ac:dyDescent="0.25">
      <c r="C91" s="171"/>
      <c r="D91" s="171"/>
      <c r="E91" s="171"/>
      <c r="F91" s="171"/>
      <c r="G91" s="171"/>
      <c r="H91" s="171"/>
      <c r="I91" s="171"/>
      <c r="J91" s="171"/>
      <c r="K91" s="171"/>
      <c r="L91" s="171"/>
      <c r="M91" s="171"/>
    </row>
    <row r="92" spans="3:13" x14ac:dyDescent="0.25">
      <c r="C92" s="171"/>
      <c r="D92" s="171"/>
      <c r="E92" s="171"/>
      <c r="F92" s="171"/>
      <c r="G92" s="171"/>
      <c r="H92" s="171"/>
      <c r="I92" s="171"/>
      <c r="J92" s="171"/>
      <c r="K92" s="171"/>
      <c r="L92" s="171"/>
      <c r="M92" s="171"/>
    </row>
    <row r="93" spans="3:13" x14ac:dyDescent="0.25">
      <c r="C93" s="171"/>
      <c r="D93" s="171"/>
      <c r="E93" s="171"/>
      <c r="F93" s="171"/>
      <c r="G93" s="171"/>
      <c r="H93" s="171"/>
      <c r="I93" s="171"/>
      <c r="J93" s="171"/>
      <c r="K93" s="171"/>
      <c r="L93" s="171"/>
      <c r="M93" s="171"/>
    </row>
    <row r="94" spans="3:13" x14ac:dyDescent="0.25">
      <c r="C94" s="171"/>
      <c r="D94" s="171"/>
      <c r="E94" s="171"/>
      <c r="F94" s="171"/>
      <c r="G94" s="171"/>
      <c r="H94" s="171"/>
      <c r="I94" s="171"/>
      <c r="J94" s="171"/>
      <c r="K94" s="171"/>
      <c r="L94" s="171"/>
      <c r="M94" s="171"/>
    </row>
    <row r="95" spans="3:13" x14ac:dyDescent="0.25">
      <c r="C95" s="171"/>
      <c r="D95" s="171"/>
      <c r="E95" s="171"/>
      <c r="F95" s="171"/>
      <c r="G95" s="171"/>
      <c r="H95" s="171"/>
      <c r="I95" s="171"/>
      <c r="J95" s="171"/>
      <c r="K95" s="171"/>
      <c r="L95" s="171"/>
      <c r="M95" s="171"/>
    </row>
    <row r="96" spans="3:13" x14ac:dyDescent="0.25">
      <c r="C96" s="171"/>
      <c r="D96" s="171"/>
      <c r="E96" s="171"/>
      <c r="F96" s="171"/>
      <c r="G96" s="171"/>
      <c r="H96" s="171"/>
      <c r="I96" s="171"/>
      <c r="J96" s="171"/>
      <c r="K96" s="171"/>
      <c r="L96" s="171"/>
      <c r="M96" s="171"/>
    </row>
    <row r="97" spans="3:13" x14ac:dyDescent="0.25">
      <c r="C97" s="171"/>
      <c r="D97" s="171"/>
      <c r="E97" s="171"/>
      <c r="F97" s="171"/>
      <c r="G97" s="171"/>
      <c r="H97" s="171"/>
      <c r="I97" s="171"/>
      <c r="J97" s="171"/>
      <c r="K97" s="171"/>
      <c r="L97" s="171"/>
      <c r="M97" s="171"/>
    </row>
    <row r="98" spans="3:13" x14ac:dyDescent="0.25">
      <c r="C98" s="171"/>
      <c r="D98" s="171"/>
      <c r="E98" s="171"/>
      <c r="F98" s="171"/>
      <c r="G98" s="171"/>
      <c r="H98" s="171"/>
      <c r="I98" s="171"/>
      <c r="J98" s="171"/>
      <c r="K98" s="171"/>
      <c r="L98" s="171"/>
      <c r="M98" s="171"/>
    </row>
    <row r="99" spans="3:13" x14ac:dyDescent="0.25">
      <c r="C99" s="171"/>
      <c r="D99" s="171"/>
      <c r="E99" s="171"/>
      <c r="F99" s="171"/>
      <c r="G99" s="171"/>
      <c r="H99" s="171"/>
      <c r="I99" s="171"/>
      <c r="J99" s="171"/>
      <c r="K99" s="171"/>
      <c r="L99" s="171"/>
      <c r="M99" s="171"/>
    </row>
    <row r="100" spans="3:13" x14ac:dyDescent="0.25">
      <c r="C100" s="171"/>
      <c r="D100" s="171"/>
      <c r="E100" s="171"/>
      <c r="F100" s="171"/>
      <c r="G100" s="171"/>
      <c r="H100" s="171"/>
      <c r="I100" s="171"/>
      <c r="J100" s="171"/>
      <c r="K100" s="171"/>
      <c r="L100" s="171"/>
      <c r="M100" s="171"/>
    </row>
    <row r="101" spans="3:13" x14ac:dyDescent="0.25">
      <c r="C101" s="171"/>
      <c r="D101" s="171"/>
      <c r="E101" s="171"/>
      <c r="F101" s="171"/>
      <c r="G101" s="171"/>
      <c r="H101" s="171"/>
      <c r="I101" s="171"/>
      <c r="J101" s="171"/>
      <c r="K101" s="171"/>
      <c r="L101" s="171"/>
      <c r="M101" s="171"/>
    </row>
    <row r="102" spans="3:13" x14ac:dyDescent="0.25">
      <c r="C102" s="171"/>
      <c r="D102" s="171"/>
      <c r="E102" s="171"/>
      <c r="F102" s="171"/>
      <c r="G102" s="171"/>
      <c r="H102" s="171"/>
      <c r="I102" s="171"/>
      <c r="J102" s="171"/>
      <c r="K102" s="171"/>
      <c r="L102" s="171"/>
      <c r="M102" s="171"/>
    </row>
    <row r="103" spans="3:13" x14ac:dyDescent="0.25">
      <c r="C103" s="171"/>
      <c r="D103" s="171"/>
      <c r="E103" s="171"/>
      <c r="F103" s="171"/>
      <c r="G103" s="171"/>
      <c r="H103" s="171"/>
      <c r="I103" s="171"/>
      <c r="J103" s="171"/>
      <c r="K103" s="171"/>
      <c r="L103" s="171"/>
      <c r="M103" s="171"/>
    </row>
    <row r="104" spans="3:13" x14ac:dyDescent="0.25">
      <c r="C104" s="171"/>
      <c r="D104" s="171"/>
      <c r="E104" s="171"/>
      <c r="F104" s="171"/>
      <c r="G104" s="171"/>
      <c r="H104" s="171"/>
      <c r="I104" s="171"/>
      <c r="J104" s="171"/>
      <c r="K104" s="171"/>
      <c r="L104" s="171"/>
      <c r="M104" s="171"/>
    </row>
    <row r="105" spans="3:13" x14ac:dyDescent="0.25">
      <c r="C105" s="171"/>
      <c r="D105" s="171"/>
      <c r="E105" s="171"/>
      <c r="F105" s="171"/>
      <c r="G105" s="171"/>
      <c r="H105" s="171"/>
      <c r="I105" s="171"/>
      <c r="J105" s="171"/>
      <c r="K105" s="171"/>
      <c r="L105" s="171"/>
      <c r="M105" s="171"/>
    </row>
    <row r="106" spans="3:13" x14ac:dyDescent="0.25">
      <c r="C106" s="171"/>
      <c r="D106" s="171"/>
      <c r="E106" s="171"/>
      <c r="F106" s="171"/>
      <c r="G106" s="171"/>
      <c r="H106" s="171"/>
      <c r="I106" s="171"/>
      <c r="J106" s="171"/>
      <c r="K106" s="171"/>
      <c r="L106" s="171"/>
      <c r="M106" s="171"/>
    </row>
    <row r="107" spans="3:13" x14ac:dyDescent="0.25">
      <c r="C107" s="171"/>
      <c r="D107" s="171"/>
      <c r="E107" s="171"/>
      <c r="F107" s="171"/>
      <c r="G107" s="171"/>
      <c r="H107" s="171"/>
      <c r="I107" s="171"/>
      <c r="J107" s="171"/>
      <c r="K107" s="171"/>
      <c r="L107" s="171"/>
      <c r="M107" s="171"/>
    </row>
    <row r="108" spans="3:13" x14ac:dyDescent="0.25">
      <c r="C108" s="171"/>
      <c r="D108" s="171"/>
      <c r="E108" s="171"/>
      <c r="F108" s="171"/>
      <c r="G108" s="171"/>
      <c r="H108" s="171"/>
      <c r="I108" s="171"/>
      <c r="J108" s="171"/>
      <c r="K108" s="171"/>
      <c r="L108" s="171"/>
      <c r="M108" s="171"/>
    </row>
    <row r="109" spans="3:13" x14ac:dyDescent="0.25">
      <c r="C109" s="171"/>
      <c r="D109" s="171"/>
      <c r="E109" s="171"/>
      <c r="F109" s="171"/>
      <c r="G109" s="171"/>
      <c r="H109" s="171"/>
      <c r="I109" s="171"/>
      <c r="J109" s="171"/>
      <c r="K109" s="171"/>
      <c r="L109" s="171"/>
      <c r="M109" s="171"/>
    </row>
    <row r="110" spans="3:13" x14ac:dyDescent="0.25">
      <c r="C110" s="171"/>
      <c r="D110" s="171"/>
      <c r="E110" s="171"/>
      <c r="F110" s="171"/>
      <c r="G110" s="171"/>
      <c r="H110" s="171"/>
      <c r="I110" s="171"/>
      <c r="J110" s="171"/>
      <c r="K110" s="171"/>
      <c r="L110" s="171"/>
      <c r="M110" s="171"/>
    </row>
    <row r="111" spans="3:13" x14ac:dyDescent="0.25">
      <c r="C111" s="171"/>
      <c r="D111" s="171"/>
      <c r="E111" s="171"/>
      <c r="F111" s="171"/>
      <c r="G111" s="171"/>
      <c r="H111" s="171"/>
      <c r="I111" s="171"/>
      <c r="J111" s="171"/>
      <c r="K111" s="171"/>
      <c r="L111" s="171"/>
      <c r="M111" s="171"/>
    </row>
    <row r="112" spans="3:13" x14ac:dyDescent="0.25">
      <c r="C112" s="171"/>
      <c r="D112" s="171"/>
      <c r="E112" s="171"/>
      <c r="F112" s="171"/>
      <c r="G112" s="171"/>
      <c r="H112" s="171"/>
      <c r="I112" s="171"/>
      <c r="J112" s="171"/>
      <c r="K112" s="171"/>
      <c r="L112" s="171"/>
      <c r="M112" s="171"/>
    </row>
    <row r="113" spans="3:13" x14ac:dyDescent="0.25">
      <c r="C113" s="171"/>
      <c r="D113" s="171"/>
      <c r="E113" s="171"/>
      <c r="F113" s="171"/>
      <c r="G113" s="171"/>
      <c r="H113" s="171"/>
      <c r="I113" s="171"/>
      <c r="J113" s="171"/>
      <c r="K113" s="171"/>
      <c r="L113" s="171"/>
      <c r="M113" s="171"/>
    </row>
    <row r="114" spans="3:13" x14ac:dyDescent="0.25">
      <c r="C114" s="171"/>
      <c r="D114" s="171"/>
      <c r="E114" s="171"/>
      <c r="F114" s="171"/>
      <c r="G114" s="171"/>
      <c r="H114" s="171"/>
      <c r="I114" s="171"/>
      <c r="J114" s="171"/>
      <c r="K114" s="171"/>
      <c r="L114" s="171"/>
      <c r="M114" s="171"/>
    </row>
    <row r="115" spans="3:13" x14ac:dyDescent="0.25">
      <c r="C115" s="171"/>
      <c r="D115" s="171"/>
      <c r="E115" s="171"/>
      <c r="F115" s="171"/>
      <c r="G115" s="171"/>
      <c r="H115" s="171"/>
      <c r="I115" s="171"/>
      <c r="J115" s="171"/>
      <c r="K115" s="171"/>
      <c r="L115" s="171"/>
      <c r="M115" s="171"/>
    </row>
    <row r="116" spans="3:13" x14ac:dyDescent="0.25">
      <c r="C116" s="171"/>
      <c r="D116" s="171"/>
      <c r="E116" s="171"/>
      <c r="F116" s="171"/>
      <c r="G116" s="171"/>
      <c r="H116" s="171"/>
      <c r="I116" s="171"/>
      <c r="J116" s="171"/>
      <c r="K116" s="171"/>
      <c r="L116" s="171"/>
      <c r="M116" s="171"/>
    </row>
    <row r="117" spans="3:13" x14ac:dyDescent="0.25">
      <c r="C117" s="171"/>
      <c r="D117" s="171"/>
      <c r="E117" s="171"/>
      <c r="F117" s="171"/>
      <c r="G117" s="171"/>
      <c r="H117" s="171"/>
      <c r="I117" s="171"/>
      <c r="J117" s="171"/>
      <c r="K117" s="171"/>
      <c r="L117" s="171"/>
      <c r="M117" s="171"/>
    </row>
    <row r="118" spans="3:13" x14ac:dyDescent="0.25">
      <c r="C118" s="171"/>
      <c r="D118" s="171"/>
      <c r="E118" s="171"/>
      <c r="F118" s="171"/>
      <c r="G118" s="171"/>
      <c r="H118" s="171"/>
      <c r="I118" s="171"/>
      <c r="J118" s="171"/>
      <c r="K118" s="171"/>
      <c r="L118" s="171"/>
      <c r="M118" s="171"/>
    </row>
    <row r="119" spans="3:13" x14ac:dyDescent="0.25">
      <c r="C119" s="171"/>
      <c r="D119" s="171"/>
      <c r="E119" s="171"/>
      <c r="F119" s="171"/>
      <c r="G119" s="171"/>
      <c r="H119" s="171"/>
      <c r="I119" s="171"/>
      <c r="J119" s="171"/>
      <c r="K119" s="171"/>
      <c r="L119" s="171"/>
      <c r="M119" s="171"/>
    </row>
    <row r="120" spans="3:13" x14ac:dyDescent="0.25">
      <c r="C120" s="171"/>
      <c r="D120" s="171"/>
      <c r="E120" s="171"/>
      <c r="F120" s="171"/>
      <c r="G120" s="171"/>
      <c r="H120" s="171"/>
      <c r="I120" s="171"/>
      <c r="J120" s="171"/>
      <c r="K120" s="171"/>
      <c r="L120" s="171"/>
      <c r="M120" s="171"/>
    </row>
    <row r="121" spans="3:13" x14ac:dyDescent="0.25">
      <c r="C121" s="171"/>
      <c r="D121" s="171"/>
      <c r="E121" s="171"/>
      <c r="F121" s="171"/>
      <c r="G121" s="171"/>
      <c r="H121" s="171"/>
      <c r="I121" s="171"/>
      <c r="J121" s="171"/>
      <c r="K121" s="171"/>
      <c r="L121" s="171"/>
      <c r="M121" s="171"/>
    </row>
    <row r="122" spans="3:13" x14ac:dyDescent="0.25">
      <c r="C122" s="171"/>
      <c r="D122" s="171"/>
      <c r="E122" s="171"/>
      <c r="F122" s="171"/>
      <c r="G122" s="171"/>
      <c r="H122" s="171"/>
      <c r="I122" s="171"/>
      <c r="J122" s="171"/>
      <c r="K122" s="171"/>
      <c r="L122" s="171"/>
      <c r="M122" s="171"/>
    </row>
    <row r="123" spans="3:13" x14ac:dyDescent="0.25">
      <c r="C123" s="171"/>
      <c r="D123" s="171"/>
      <c r="E123" s="171"/>
      <c r="F123" s="171"/>
      <c r="G123" s="171"/>
      <c r="H123" s="171"/>
      <c r="I123" s="171"/>
      <c r="J123" s="171"/>
      <c r="K123" s="171"/>
      <c r="L123" s="171"/>
      <c r="M123" s="171"/>
    </row>
    <row r="124" spans="3:13" x14ac:dyDescent="0.25">
      <c r="C124" s="171"/>
      <c r="D124" s="171"/>
      <c r="E124" s="171"/>
      <c r="F124" s="171"/>
      <c r="G124" s="171"/>
      <c r="H124" s="171"/>
      <c r="I124" s="171"/>
      <c r="J124" s="171"/>
      <c r="K124" s="171"/>
      <c r="L124" s="171"/>
      <c r="M124" s="171"/>
    </row>
    <row r="125" spans="3:13" x14ac:dyDescent="0.25">
      <c r="C125" s="171"/>
      <c r="D125" s="171"/>
      <c r="E125" s="171"/>
      <c r="F125" s="171"/>
      <c r="G125" s="171"/>
      <c r="H125" s="171"/>
      <c r="I125" s="171"/>
      <c r="J125" s="171"/>
      <c r="K125" s="171"/>
      <c r="L125" s="171"/>
      <c r="M125" s="171"/>
    </row>
    <row r="126" spans="3:13" x14ac:dyDescent="0.25">
      <c r="C126" s="171"/>
      <c r="D126" s="171"/>
      <c r="E126" s="171"/>
      <c r="F126" s="171"/>
      <c r="G126" s="171"/>
      <c r="H126" s="171"/>
      <c r="I126" s="171"/>
      <c r="J126" s="171"/>
      <c r="K126" s="171"/>
      <c r="L126" s="171"/>
      <c r="M126" s="171"/>
    </row>
    <row r="127" spans="3:13" x14ac:dyDescent="0.25">
      <c r="C127" s="171"/>
      <c r="D127" s="171"/>
      <c r="E127" s="171"/>
      <c r="F127" s="171"/>
      <c r="G127" s="171"/>
      <c r="H127" s="171"/>
      <c r="I127" s="171"/>
      <c r="J127" s="171"/>
      <c r="K127" s="171"/>
      <c r="L127" s="171"/>
      <c r="M127" s="171"/>
    </row>
    <row r="128" spans="3:13" x14ac:dyDescent="0.25">
      <c r="C128" s="171"/>
      <c r="D128" s="171"/>
      <c r="E128" s="171"/>
      <c r="F128" s="171"/>
      <c r="G128" s="171"/>
      <c r="H128" s="171"/>
      <c r="I128" s="171"/>
      <c r="J128" s="171"/>
      <c r="K128" s="171"/>
      <c r="L128" s="171"/>
      <c r="M128" s="171"/>
    </row>
    <row r="129" spans="3:13" x14ac:dyDescent="0.25">
      <c r="C129" s="171"/>
      <c r="D129" s="171"/>
      <c r="E129" s="171"/>
      <c r="F129" s="171"/>
      <c r="G129" s="171"/>
      <c r="H129" s="171"/>
      <c r="I129" s="171"/>
      <c r="J129" s="171"/>
      <c r="K129" s="171"/>
      <c r="L129" s="171"/>
      <c r="M129" s="171"/>
    </row>
    <row r="130" spans="3:13" x14ac:dyDescent="0.25">
      <c r="C130" s="171"/>
      <c r="D130" s="171"/>
      <c r="E130" s="171"/>
      <c r="F130" s="171"/>
      <c r="G130" s="171"/>
      <c r="H130" s="171"/>
      <c r="I130" s="171"/>
      <c r="J130" s="171"/>
      <c r="K130" s="171"/>
      <c r="L130" s="171"/>
      <c r="M130" s="171"/>
    </row>
    <row r="131" spans="3:13" x14ac:dyDescent="0.25">
      <c r="C131" s="171"/>
      <c r="D131" s="171"/>
      <c r="E131" s="171"/>
      <c r="F131" s="171"/>
      <c r="G131" s="171"/>
      <c r="H131" s="171"/>
      <c r="I131" s="171"/>
      <c r="J131" s="171"/>
      <c r="K131" s="171"/>
      <c r="L131" s="171"/>
      <c r="M131" s="171"/>
    </row>
    <row r="132" spans="3:13" x14ac:dyDescent="0.25">
      <c r="C132" s="171"/>
      <c r="D132" s="171"/>
      <c r="E132" s="171"/>
      <c r="F132" s="171"/>
      <c r="G132" s="171"/>
      <c r="H132" s="171"/>
      <c r="I132" s="171"/>
      <c r="J132" s="171"/>
      <c r="K132" s="171"/>
      <c r="L132" s="171"/>
      <c r="M132" s="171"/>
    </row>
    <row r="133" spans="3:13" x14ac:dyDescent="0.25">
      <c r="C133" s="171"/>
      <c r="D133" s="171"/>
      <c r="E133" s="171"/>
      <c r="F133" s="171"/>
      <c r="G133" s="171"/>
      <c r="H133" s="171"/>
      <c r="I133" s="171"/>
      <c r="J133" s="171"/>
      <c r="K133" s="171"/>
      <c r="L133" s="171"/>
      <c r="M133" s="171"/>
    </row>
    <row r="134" spans="3:13" x14ac:dyDescent="0.25">
      <c r="C134" s="171"/>
      <c r="D134" s="171"/>
      <c r="E134" s="171"/>
      <c r="F134" s="171"/>
      <c r="G134" s="171"/>
      <c r="H134" s="171"/>
      <c r="I134" s="171"/>
      <c r="J134" s="171"/>
      <c r="K134" s="171"/>
      <c r="L134" s="171"/>
      <c r="M134" s="171"/>
    </row>
    <row r="135" spans="3:13" x14ac:dyDescent="0.25">
      <c r="C135" s="171"/>
      <c r="D135" s="171"/>
      <c r="E135" s="171"/>
      <c r="F135" s="171"/>
      <c r="G135" s="171"/>
      <c r="H135" s="171"/>
      <c r="I135" s="171"/>
      <c r="J135" s="171"/>
      <c r="K135" s="171"/>
      <c r="L135" s="171"/>
      <c r="M135" s="171"/>
    </row>
    <row r="136" spans="3:13" x14ac:dyDescent="0.25">
      <c r="C136" s="171"/>
      <c r="D136" s="171"/>
      <c r="E136" s="171"/>
      <c r="F136" s="171"/>
      <c r="G136" s="171"/>
      <c r="H136" s="171"/>
      <c r="I136" s="171"/>
      <c r="J136" s="171"/>
      <c r="K136" s="171"/>
      <c r="L136" s="171"/>
      <c r="M136" s="171"/>
    </row>
    <row r="137" spans="3:13" x14ac:dyDescent="0.25">
      <c r="C137" s="171"/>
      <c r="D137" s="171"/>
      <c r="E137" s="171"/>
      <c r="F137" s="171"/>
      <c r="G137" s="171"/>
      <c r="H137" s="171"/>
      <c r="I137" s="171"/>
      <c r="J137" s="171"/>
      <c r="K137" s="171"/>
      <c r="L137" s="171"/>
      <c r="M137" s="171"/>
    </row>
    <row r="138" spans="3:13" x14ac:dyDescent="0.25">
      <c r="C138" s="171"/>
      <c r="D138" s="171"/>
      <c r="E138" s="171"/>
      <c r="F138" s="171"/>
      <c r="G138" s="171"/>
      <c r="H138" s="171"/>
      <c r="I138" s="171"/>
      <c r="J138" s="171"/>
      <c r="K138" s="171"/>
      <c r="L138" s="171"/>
      <c r="M138" s="171"/>
    </row>
    <row r="139" spans="3:13" x14ac:dyDescent="0.25">
      <c r="C139" s="171"/>
      <c r="D139" s="171"/>
      <c r="E139" s="171"/>
      <c r="F139" s="171"/>
      <c r="G139" s="171"/>
      <c r="H139" s="171"/>
      <c r="I139" s="171"/>
      <c r="J139" s="171"/>
      <c r="K139" s="171"/>
      <c r="L139" s="171"/>
      <c r="M139" s="171"/>
    </row>
    <row r="140" spans="3:13" x14ac:dyDescent="0.25">
      <c r="C140" s="171"/>
      <c r="D140" s="171"/>
      <c r="E140" s="171"/>
      <c r="F140" s="171"/>
      <c r="G140" s="171"/>
      <c r="H140" s="171"/>
      <c r="I140" s="171"/>
      <c r="J140" s="171"/>
      <c r="K140" s="171"/>
      <c r="L140" s="171"/>
      <c r="M140" s="171"/>
    </row>
    <row r="141" spans="3:13" x14ac:dyDescent="0.25">
      <c r="C141" s="171"/>
      <c r="D141" s="171"/>
      <c r="E141" s="171"/>
      <c r="F141" s="171"/>
      <c r="G141" s="171"/>
      <c r="H141" s="171"/>
      <c r="I141" s="171"/>
      <c r="J141" s="171"/>
      <c r="K141" s="171"/>
      <c r="L141" s="171"/>
      <c r="M141" s="171"/>
    </row>
    <row r="142" spans="3:13" x14ac:dyDescent="0.25">
      <c r="C142" s="171"/>
      <c r="D142" s="171"/>
      <c r="E142" s="171"/>
      <c r="F142" s="171"/>
      <c r="G142" s="171"/>
      <c r="H142" s="171"/>
      <c r="I142" s="171"/>
      <c r="J142" s="171"/>
      <c r="K142" s="171"/>
      <c r="L142" s="171"/>
      <c r="M142" s="171"/>
    </row>
    <row r="143" spans="3:13" x14ac:dyDescent="0.25">
      <c r="C143" s="171"/>
      <c r="D143" s="171"/>
      <c r="E143" s="171"/>
      <c r="F143" s="171"/>
      <c r="G143" s="171"/>
      <c r="H143" s="171"/>
      <c r="I143" s="171"/>
      <c r="J143" s="171"/>
      <c r="K143" s="171"/>
      <c r="L143" s="171"/>
      <c r="M143" s="171"/>
    </row>
    <row r="144" spans="3:13" x14ac:dyDescent="0.25">
      <c r="C144" s="171"/>
      <c r="D144" s="171"/>
      <c r="E144" s="171"/>
      <c r="F144" s="171"/>
      <c r="G144" s="171"/>
      <c r="H144" s="171"/>
      <c r="I144" s="171"/>
      <c r="J144" s="171"/>
      <c r="K144" s="171"/>
      <c r="L144" s="171"/>
      <c r="M144" s="171"/>
    </row>
    <row r="145" spans="3:13" x14ac:dyDescent="0.25">
      <c r="C145" s="171"/>
      <c r="D145" s="171"/>
      <c r="E145" s="171"/>
      <c r="F145" s="171"/>
      <c r="G145" s="171"/>
      <c r="H145" s="171"/>
      <c r="I145" s="171"/>
      <c r="J145" s="171"/>
      <c r="K145" s="171"/>
      <c r="L145" s="171"/>
      <c r="M145" s="171"/>
    </row>
    <row r="146" spans="3:13" x14ac:dyDescent="0.25">
      <c r="C146" s="171"/>
      <c r="D146" s="171"/>
      <c r="E146" s="171"/>
      <c r="F146" s="171"/>
      <c r="G146" s="171"/>
      <c r="H146" s="171"/>
      <c r="I146" s="171"/>
      <c r="J146" s="171"/>
      <c r="K146" s="171"/>
      <c r="L146" s="171"/>
      <c r="M146" s="171"/>
    </row>
    <row r="147" spans="3:13" x14ac:dyDescent="0.25">
      <c r="C147" s="171"/>
      <c r="D147" s="171"/>
      <c r="E147" s="171"/>
      <c r="F147" s="171"/>
      <c r="G147" s="171"/>
      <c r="H147" s="171"/>
      <c r="I147" s="171"/>
      <c r="J147" s="171"/>
      <c r="K147" s="171"/>
      <c r="L147" s="171"/>
      <c r="M147" s="171"/>
    </row>
    <row r="148" spans="3:13" x14ac:dyDescent="0.25">
      <c r="C148" s="171"/>
      <c r="D148" s="171"/>
      <c r="E148" s="171"/>
      <c r="F148" s="171"/>
      <c r="G148" s="171"/>
      <c r="H148" s="171"/>
      <c r="I148" s="171"/>
      <c r="J148" s="171"/>
      <c r="K148" s="171"/>
      <c r="L148" s="171"/>
      <c r="M148" s="171"/>
    </row>
    <row r="149" spans="3:13" x14ac:dyDescent="0.25">
      <c r="C149" s="171"/>
      <c r="D149" s="171"/>
      <c r="E149" s="171"/>
      <c r="F149" s="171"/>
      <c r="G149" s="171"/>
      <c r="H149" s="171"/>
      <c r="I149" s="171"/>
      <c r="J149" s="171"/>
      <c r="K149" s="171"/>
      <c r="L149" s="171"/>
      <c r="M149" s="171"/>
    </row>
    <row r="150" spans="3:13" x14ac:dyDescent="0.25">
      <c r="C150" s="171"/>
      <c r="D150" s="171"/>
      <c r="E150" s="171"/>
      <c r="F150" s="171"/>
      <c r="G150" s="171"/>
      <c r="H150" s="171"/>
      <c r="I150" s="171"/>
      <c r="J150" s="171"/>
      <c r="K150" s="171"/>
      <c r="L150" s="171"/>
      <c r="M150" s="171"/>
    </row>
    <row r="151" spans="3:13" x14ac:dyDescent="0.25">
      <c r="C151" s="171"/>
      <c r="D151" s="171"/>
      <c r="E151" s="171"/>
      <c r="F151" s="171"/>
      <c r="G151" s="171"/>
      <c r="H151" s="171"/>
      <c r="I151" s="171"/>
      <c r="J151" s="171"/>
      <c r="K151" s="171"/>
      <c r="L151" s="171"/>
      <c r="M151" s="171"/>
    </row>
    <row r="152" spans="3:13" x14ac:dyDescent="0.25">
      <c r="C152" s="171"/>
      <c r="D152" s="171"/>
      <c r="E152" s="171"/>
      <c r="F152" s="171"/>
      <c r="G152" s="171"/>
      <c r="H152" s="171"/>
      <c r="I152" s="171"/>
      <c r="J152" s="171"/>
      <c r="K152" s="171"/>
      <c r="L152" s="171"/>
      <c r="M152" s="171"/>
    </row>
    <row r="153" spans="3:13" x14ac:dyDescent="0.25">
      <c r="C153" s="171"/>
      <c r="D153" s="171"/>
      <c r="E153" s="171"/>
      <c r="F153" s="171"/>
      <c r="G153" s="171"/>
      <c r="H153" s="171"/>
      <c r="I153" s="171"/>
      <c r="J153" s="171"/>
      <c r="K153" s="171"/>
      <c r="L153" s="171"/>
      <c r="M153" s="171"/>
    </row>
    <row r="154" spans="3:13" x14ac:dyDescent="0.25">
      <c r="C154" s="171"/>
      <c r="D154" s="171"/>
      <c r="E154" s="171"/>
      <c r="F154" s="171"/>
      <c r="G154" s="171"/>
      <c r="H154" s="171"/>
      <c r="I154" s="171"/>
      <c r="J154" s="171"/>
      <c r="K154" s="171"/>
      <c r="L154" s="171"/>
      <c r="M154" s="171"/>
    </row>
    <row r="155" spans="3:13" x14ac:dyDescent="0.25">
      <c r="C155" s="171"/>
      <c r="D155" s="171"/>
      <c r="E155" s="171"/>
      <c r="F155" s="171"/>
      <c r="G155" s="171"/>
      <c r="H155" s="171"/>
      <c r="I155" s="171"/>
      <c r="J155" s="171"/>
      <c r="K155" s="171"/>
      <c r="L155" s="171"/>
      <c r="M155" s="171"/>
    </row>
    <row r="156" spans="3:13" x14ac:dyDescent="0.25">
      <c r="C156" s="171"/>
      <c r="D156" s="171"/>
      <c r="E156" s="171"/>
      <c r="F156" s="171"/>
      <c r="G156" s="171"/>
      <c r="H156" s="171"/>
      <c r="I156" s="171"/>
      <c r="J156" s="171"/>
      <c r="K156" s="171"/>
      <c r="L156" s="171"/>
      <c r="M156" s="171"/>
    </row>
    <row r="157" spans="3:13" x14ac:dyDescent="0.25">
      <c r="C157" s="171"/>
      <c r="D157" s="171"/>
      <c r="E157" s="171"/>
      <c r="F157" s="171"/>
      <c r="G157" s="171"/>
      <c r="H157" s="171"/>
      <c r="I157" s="171"/>
      <c r="J157" s="171"/>
      <c r="K157" s="171"/>
      <c r="L157" s="171"/>
      <c r="M157" s="171"/>
    </row>
    <row r="158" spans="3:13" x14ac:dyDescent="0.25">
      <c r="C158" s="171"/>
      <c r="D158" s="171"/>
      <c r="E158" s="171"/>
      <c r="F158" s="171"/>
      <c r="G158" s="171"/>
      <c r="H158" s="171"/>
      <c r="I158" s="171"/>
      <c r="J158" s="171"/>
      <c r="K158" s="171"/>
      <c r="L158" s="171"/>
      <c r="M158" s="171"/>
    </row>
    <row r="159" spans="3:13" x14ac:dyDescent="0.25">
      <c r="C159" s="171"/>
      <c r="D159" s="171"/>
      <c r="E159" s="171"/>
      <c r="F159" s="171"/>
      <c r="G159" s="171"/>
      <c r="H159" s="171"/>
      <c r="I159" s="171"/>
      <c r="J159" s="171"/>
      <c r="K159" s="171"/>
      <c r="L159" s="171"/>
      <c r="M159" s="171"/>
    </row>
    <row r="160" spans="3:13" x14ac:dyDescent="0.25">
      <c r="C160" s="171"/>
      <c r="D160" s="171"/>
      <c r="E160" s="171"/>
      <c r="F160" s="171"/>
      <c r="G160" s="171"/>
      <c r="H160" s="171"/>
      <c r="I160" s="171"/>
      <c r="J160" s="171"/>
      <c r="K160" s="171"/>
      <c r="L160" s="171"/>
      <c r="M160" s="171"/>
    </row>
    <row r="161" spans="3:13" x14ac:dyDescent="0.25">
      <c r="C161" s="171"/>
      <c r="D161" s="171"/>
      <c r="E161" s="171"/>
      <c r="F161" s="171"/>
      <c r="G161" s="171"/>
      <c r="H161" s="171"/>
      <c r="I161" s="171"/>
      <c r="J161" s="171"/>
      <c r="K161" s="171"/>
      <c r="L161" s="171"/>
      <c r="M161" s="171"/>
    </row>
    <row r="162" spans="3:13" x14ac:dyDescent="0.25">
      <c r="C162" s="171"/>
      <c r="D162" s="171"/>
      <c r="E162" s="171"/>
      <c r="F162" s="171"/>
      <c r="G162" s="171"/>
      <c r="H162" s="171"/>
      <c r="I162" s="171"/>
      <c r="J162" s="171"/>
      <c r="K162" s="171"/>
      <c r="L162" s="171"/>
      <c r="M162" s="171"/>
    </row>
    <row r="163" spans="3:13" x14ac:dyDescent="0.25">
      <c r="C163" s="171"/>
      <c r="D163" s="171"/>
      <c r="E163" s="171"/>
      <c r="F163" s="171"/>
      <c r="G163" s="171"/>
      <c r="H163" s="171"/>
      <c r="I163" s="171"/>
      <c r="J163" s="171"/>
      <c r="K163" s="171"/>
      <c r="L163" s="171"/>
      <c r="M163" s="171"/>
    </row>
    <row r="164" spans="3:13" x14ac:dyDescent="0.25">
      <c r="C164" s="171"/>
      <c r="D164" s="171"/>
      <c r="E164" s="171"/>
      <c r="F164" s="171"/>
      <c r="G164" s="171"/>
      <c r="H164" s="171"/>
      <c r="I164" s="171"/>
      <c r="J164" s="171"/>
      <c r="K164" s="171"/>
      <c r="L164" s="171"/>
      <c r="M164" s="171"/>
    </row>
    <row r="165" spans="3:13" x14ac:dyDescent="0.25">
      <c r="C165" s="171"/>
      <c r="D165" s="171"/>
      <c r="E165" s="171"/>
      <c r="F165" s="171"/>
      <c r="G165" s="171"/>
      <c r="H165" s="171"/>
      <c r="I165" s="171"/>
      <c r="J165" s="171"/>
      <c r="K165" s="171"/>
      <c r="L165" s="171"/>
      <c r="M165" s="171"/>
    </row>
    <row r="166" spans="3:13" x14ac:dyDescent="0.25">
      <c r="C166" s="171"/>
      <c r="D166" s="171"/>
      <c r="E166" s="171"/>
      <c r="F166" s="171"/>
      <c r="G166" s="171"/>
      <c r="H166" s="171"/>
      <c r="I166" s="171"/>
      <c r="J166" s="171"/>
      <c r="K166" s="171"/>
      <c r="L166" s="171"/>
      <c r="M166" s="171"/>
    </row>
    <row r="167" spans="3:13" x14ac:dyDescent="0.25">
      <c r="C167" s="171"/>
      <c r="D167" s="171"/>
      <c r="E167" s="171"/>
      <c r="F167" s="171"/>
      <c r="G167" s="171"/>
      <c r="H167" s="171"/>
      <c r="I167" s="171"/>
      <c r="J167" s="171"/>
      <c r="K167" s="171"/>
      <c r="L167" s="171"/>
      <c r="M167" s="171"/>
    </row>
    <row r="168" spans="3:13" x14ac:dyDescent="0.25">
      <c r="C168" s="171"/>
      <c r="D168" s="171"/>
      <c r="E168" s="171"/>
      <c r="F168" s="171"/>
      <c r="G168" s="171"/>
      <c r="H168" s="171"/>
      <c r="I168" s="171"/>
      <c r="J168" s="171"/>
      <c r="K168" s="171"/>
      <c r="L168" s="171"/>
      <c r="M168" s="171"/>
    </row>
  </sheetData>
  <mergeCells count="168">
    <mergeCell ref="C163:M163"/>
    <mergeCell ref="C164:M164"/>
    <mergeCell ref="C165:M165"/>
    <mergeCell ref="C166:M166"/>
    <mergeCell ref="C167:M167"/>
    <mergeCell ref="C168:M168"/>
    <mergeCell ref="C157:M157"/>
    <mergeCell ref="C158:M158"/>
    <mergeCell ref="C159:M159"/>
    <mergeCell ref="C160:M160"/>
    <mergeCell ref="C161:M161"/>
    <mergeCell ref="C162:M162"/>
    <mergeCell ref="C151:M151"/>
    <mergeCell ref="C152:M152"/>
    <mergeCell ref="C153:M153"/>
    <mergeCell ref="C154:M154"/>
    <mergeCell ref="C155:M155"/>
    <mergeCell ref="C156:M156"/>
    <mergeCell ref="C145:M145"/>
    <mergeCell ref="C146:M146"/>
    <mergeCell ref="C147:M147"/>
    <mergeCell ref="C148:M148"/>
    <mergeCell ref="C149:M149"/>
    <mergeCell ref="C150:M150"/>
    <mergeCell ref="C139:M139"/>
    <mergeCell ref="C140:M140"/>
    <mergeCell ref="C141:M141"/>
    <mergeCell ref="C142:M142"/>
    <mergeCell ref="C143:M143"/>
    <mergeCell ref="C144:M144"/>
    <mergeCell ref="C133:M133"/>
    <mergeCell ref="C134:M134"/>
    <mergeCell ref="C135:M135"/>
    <mergeCell ref="C136:M136"/>
    <mergeCell ref="C137:M137"/>
    <mergeCell ref="C138:M138"/>
    <mergeCell ref="C127:M127"/>
    <mergeCell ref="C128:M128"/>
    <mergeCell ref="C129:M129"/>
    <mergeCell ref="C130:M130"/>
    <mergeCell ref="C131:M131"/>
    <mergeCell ref="C132:M132"/>
    <mergeCell ref="C121:M121"/>
    <mergeCell ref="C122:M122"/>
    <mergeCell ref="C123:M123"/>
    <mergeCell ref="C124:M124"/>
    <mergeCell ref="C125:M125"/>
    <mergeCell ref="C126:M126"/>
    <mergeCell ref="C115:M115"/>
    <mergeCell ref="C116:M116"/>
    <mergeCell ref="C117:M117"/>
    <mergeCell ref="C118:M118"/>
    <mergeCell ref="C119:M119"/>
    <mergeCell ref="C120:M120"/>
    <mergeCell ref="C109:M109"/>
    <mergeCell ref="C110:M110"/>
    <mergeCell ref="C111:M111"/>
    <mergeCell ref="C112:M112"/>
    <mergeCell ref="C113:M113"/>
    <mergeCell ref="C114:M114"/>
    <mergeCell ref="C103:M103"/>
    <mergeCell ref="C104:M104"/>
    <mergeCell ref="C105:M105"/>
    <mergeCell ref="C106:M106"/>
    <mergeCell ref="C107:M107"/>
    <mergeCell ref="C108:M108"/>
    <mergeCell ref="C97:M97"/>
    <mergeCell ref="C98:M98"/>
    <mergeCell ref="C99:M99"/>
    <mergeCell ref="C100:M100"/>
    <mergeCell ref="C101:M101"/>
    <mergeCell ref="C102:M102"/>
    <mergeCell ref="C91:M91"/>
    <mergeCell ref="C92:M92"/>
    <mergeCell ref="C93:M93"/>
    <mergeCell ref="C94:M94"/>
    <mergeCell ref="C95:M95"/>
    <mergeCell ref="C96:M96"/>
    <mergeCell ref="C85:M85"/>
    <mergeCell ref="C86:M86"/>
    <mergeCell ref="C87:M87"/>
    <mergeCell ref="C88:M88"/>
    <mergeCell ref="C89:M89"/>
    <mergeCell ref="C90:M90"/>
    <mergeCell ref="C79:M79"/>
    <mergeCell ref="C80:M80"/>
    <mergeCell ref="C81:M81"/>
    <mergeCell ref="C82:M82"/>
    <mergeCell ref="C83:M83"/>
    <mergeCell ref="C84:M84"/>
    <mergeCell ref="C73:M73"/>
    <mergeCell ref="C74:M74"/>
    <mergeCell ref="C75:M75"/>
    <mergeCell ref="C76:M76"/>
    <mergeCell ref="C77:M77"/>
    <mergeCell ref="C78:M78"/>
    <mergeCell ref="C67:M67"/>
    <mergeCell ref="C68:M68"/>
    <mergeCell ref="C69:M69"/>
    <mergeCell ref="C70:M70"/>
    <mergeCell ref="C71:M71"/>
    <mergeCell ref="C72:M72"/>
    <mergeCell ref="C61:M61"/>
    <mergeCell ref="C62:M62"/>
    <mergeCell ref="C63:M63"/>
    <mergeCell ref="C64:M64"/>
    <mergeCell ref="C65:M65"/>
    <mergeCell ref="C66:M66"/>
    <mergeCell ref="C55:M55"/>
    <mergeCell ref="C56:M56"/>
    <mergeCell ref="C57:M57"/>
    <mergeCell ref="C58:M58"/>
    <mergeCell ref="C59:M59"/>
    <mergeCell ref="C60:M60"/>
    <mergeCell ref="C49:M49"/>
    <mergeCell ref="C50:M50"/>
    <mergeCell ref="C51:M51"/>
    <mergeCell ref="C52:M52"/>
    <mergeCell ref="C53:M53"/>
    <mergeCell ref="C54:M54"/>
    <mergeCell ref="C43:M43"/>
    <mergeCell ref="C44:M44"/>
    <mergeCell ref="C45:M45"/>
    <mergeCell ref="C46:M46"/>
    <mergeCell ref="C47:M47"/>
    <mergeCell ref="C48:M48"/>
    <mergeCell ref="C37:M37"/>
    <mergeCell ref="C38:M38"/>
    <mergeCell ref="C39:M39"/>
    <mergeCell ref="C40:M40"/>
    <mergeCell ref="C41:M41"/>
    <mergeCell ref="C42:M42"/>
    <mergeCell ref="C31:M31"/>
    <mergeCell ref="C32:M32"/>
    <mergeCell ref="C33:M33"/>
    <mergeCell ref="C34:M34"/>
    <mergeCell ref="C35:M35"/>
    <mergeCell ref="C36:M36"/>
    <mergeCell ref="C25:M25"/>
    <mergeCell ref="C26:M26"/>
    <mergeCell ref="C27:M27"/>
    <mergeCell ref="C28:M28"/>
    <mergeCell ref="C29:M29"/>
    <mergeCell ref="C30:M30"/>
    <mergeCell ref="C19:M19"/>
    <mergeCell ref="C20:M20"/>
    <mergeCell ref="C21:M21"/>
    <mergeCell ref="C22:M22"/>
    <mergeCell ref="C23:M23"/>
    <mergeCell ref="C24:M24"/>
    <mergeCell ref="C13:M13"/>
    <mergeCell ref="C14:M14"/>
    <mergeCell ref="C15:M15"/>
    <mergeCell ref="C16:M16"/>
    <mergeCell ref="C17:M17"/>
    <mergeCell ref="C18:M18"/>
    <mergeCell ref="C7:M7"/>
    <mergeCell ref="C8:M8"/>
    <mergeCell ref="C9:M9"/>
    <mergeCell ref="C10:M10"/>
    <mergeCell ref="C11:M11"/>
    <mergeCell ref="C12:M12"/>
    <mergeCell ref="C3:M3"/>
    <mergeCell ref="C1:M1"/>
    <mergeCell ref="C2:M2"/>
    <mergeCell ref="C4:M4"/>
    <mergeCell ref="C5:M5"/>
    <mergeCell ref="C6:M6"/>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workbookViewId="0">
      <selection sqref="A1:N1"/>
    </sheetView>
  </sheetViews>
  <sheetFormatPr defaultRowHeight="15" x14ac:dyDescent="0.25"/>
  <sheetData>
    <row r="1" spans="1:14" ht="57.75" customHeight="1" x14ac:dyDescent="0.25">
      <c r="A1" s="79" t="s">
        <v>120</v>
      </c>
      <c r="B1" s="79"/>
      <c r="C1" s="79"/>
      <c r="D1" s="79"/>
      <c r="E1" s="79"/>
      <c r="F1" s="79"/>
      <c r="G1" s="79"/>
      <c r="H1" s="79"/>
      <c r="I1" s="79"/>
      <c r="J1" s="79"/>
      <c r="K1" s="79"/>
      <c r="L1" s="79"/>
      <c r="M1" s="79"/>
      <c r="N1" s="79"/>
    </row>
    <row r="2" spans="1:14" ht="29.25" customHeight="1" x14ac:dyDescent="0.25">
      <c r="A2" s="79" t="s">
        <v>87</v>
      </c>
      <c r="B2" s="79"/>
      <c r="C2" s="79"/>
      <c r="D2" s="79"/>
      <c r="E2" s="79"/>
      <c r="F2" s="79"/>
      <c r="G2" s="79"/>
      <c r="H2" s="79"/>
      <c r="I2" s="79"/>
      <c r="J2" s="79"/>
      <c r="K2" s="79"/>
      <c r="L2" s="79"/>
      <c r="M2" s="79"/>
      <c r="N2" s="79"/>
    </row>
    <row r="3" spans="1:14" ht="26.25" customHeight="1" x14ac:dyDescent="0.25">
      <c r="A3" s="79" t="s">
        <v>91</v>
      </c>
      <c r="B3" s="79"/>
      <c r="C3" s="79"/>
      <c r="D3" s="79"/>
      <c r="E3" s="79"/>
      <c r="F3" s="79"/>
      <c r="G3" s="79"/>
      <c r="H3" s="79"/>
      <c r="I3" s="79"/>
      <c r="J3" s="79"/>
      <c r="K3" s="79"/>
      <c r="L3" s="79"/>
      <c r="M3" s="79"/>
      <c r="N3" s="79"/>
    </row>
    <row r="4" spans="1:14" ht="59.25" customHeight="1" x14ac:dyDescent="0.25">
      <c r="A4" s="79" t="s">
        <v>95</v>
      </c>
      <c r="B4" s="79"/>
      <c r="C4" s="79"/>
      <c r="D4" s="79"/>
      <c r="E4" s="79"/>
      <c r="F4" s="79"/>
      <c r="G4" s="79"/>
      <c r="H4" s="79"/>
      <c r="I4" s="79"/>
      <c r="J4" s="79"/>
      <c r="K4" s="79"/>
      <c r="L4" s="79"/>
      <c r="M4" s="79"/>
      <c r="N4" s="79"/>
    </row>
    <row r="5" spans="1:14" ht="29.25" customHeight="1" x14ac:dyDescent="0.25">
      <c r="A5" s="79" t="s">
        <v>88</v>
      </c>
      <c r="B5" s="79"/>
      <c r="C5" s="79"/>
      <c r="D5" s="79"/>
      <c r="E5" s="79"/>
      <c r="F5" s="79"/>
      <c r="G5" s="79"/>
      <c r="H5" s="79"/>
      <c r="I5" s="79"/>
      <c r="J5" s="79"/>
      <c r="K5" s="79"/>
      <c r="L5" s="79"/>
      <c r="M5" s="79"/>
      <c r="N5" s="79"/>
    </row>
    <row r="6" spans="1:14" ht="64.5" customHeight="1" x14ac:dyDescent="0.25">
      <c r="A6" s="79" t="s">
        <v>92</v>
      </c>
      <c r="B6" s="79"/>
      <c r="C6" s="79"/>
      <c r="D6" s="79"/>
      <c r="E6" s="79"/>
      <c r="F6" s="79"/>
      <c r="G6" s="79"/>
      <c r="H6" s="79"/>
      <c r="I6" s="79"/>
      <c r="J6" s="79"/>
      <c r="K6" s="79"/>
      <c r="L6" s="79"/>
      <c r="M6" s="79"/>
      <c r="N6" s="79"/>
    </row>
    <row r="7" spans="1:14" ht="34.5" customHeight="1" x14ac:dyDescent="0.25">
      <c r="A7" s="79" t="s">
        <v>93</v>
      </c>
      <c r="B7" s="79"/>
      <c r="C7" s="79"/>
      <c r="D7" s="79"/>
      <c r="E7" s="79"/>
      <c r="F7" s="79"/>
      <c r="G7" s="79"/>
      <c r="H7" s="79"/>
      <c r="I7" s="79"/>
      <c r="J7" s="79"/>
      <c r="K7" s="79"/>
      <c r="L7" s="79"/>
      <c r="M7" s="79"/>
      <c r="N7" s="79"/>
    </row>
    <row r="8" spans="1:14" ht="30.75" customHeight="1" x14ac:dyDescent="0.25">
      <c r="A8" s="79" t="s">
        <v>94</v>
      </c>
      <c r="B8" s="79"/>
      <c r="C8" s="79"/>
      <c r="D8" s="79"/>
      <c r="E8" s="79"/>
      <c r="F8" s="79"/>
      <c r="G8" s="79"/>
      <c r="H8" s="79"/>
      <c r="I8" s="79"/>
      <c r="J8" s="79"/>
      <c r="K8" s="79"/>
      <c r="L8" s="79"/>
      <c r="M8" s="79"/>
      <c r="N8" s="79"/>
    </row>
    <row r="9" spans="1:14" ht="14.45" customHeight="1" x14ac:dyDescent="0.25">
      <c r="A9" s="78"/>
      <c r="B9" s="78"/>
      <c r="C9" s="78"/>
      <c r="D9" s="78"/>
      <c r="E9" s="78"/>
      <c r="F9" s="78"/>
      <c r="G9" s="78"/>
      <c r="H9" s="78"/>
      <c r="I9" s="78"/>
      <c r="J9" s="78"/>
      <c r="K9" s="78"/>
      <c r="L9" s="78"/>
      <c r="M9" s="78"/>
      <c r="N9" s="78"/>
    </row>
    <row r="10" spans="1:14" ht="14.45" customHeight="1" x14ac:dyDescent="0.25">
      <c r="A10" s="78"/>
      <c r="B10" s="78"/>
      <c r="C10" s="78"/>
      <c r="D10" s="78"/>
      <c r="E10" s="78"/>
      <c r="F10" s="78"/>
      <c r="G10" s="78"/>
      <c r="H10" s="78"/>
      <c r="I10" s="78"/>
      <c r="J10" s="78"/>
      <c r="K10" s="78"/>
      <c r="L10" s="78"/>
      <c r="M10" s="78"/>
      <c r="N10" s="78"/>
    </row>
    <row r="11" spans="1:14" ht="14.45" customHeight="1" x14ac:dyDescent="0.25">
      <c r="A11" s="78"/>
      <c r="B11" s="78"/>
      <c r="C11" s="78"/>
      <c r="D11" s="78"/>
      <c r="E11" s="78"/>
      <c r="F11" s="78"/>
      <c r="G11" s="78"/>
      <c r="H11" s="78"/>
      <c r="I11" s="78"/>
      <c r="J11" s="78"/>
      <c r="K11" s="78"/>
      <c r="L11" s="78"/>
      <c r="M11" s="78"/>
      <c r="N11" s="78"/>
    </row>
    <row r="12" spans="1:14" ht="14.45" customHeight="1" x14ac:dyDescent="0.25">
      <c r="A12" s="78"/>
      <c r="B12" s="78"/>
      <c r="C12" s="78"/>
      <c r="D12" s="78"/>
      <c r="E12" s="78"/>
      <c r="F12" s="78"/>
      <c r="G12" s="78"/>
      <c r="H12" s="78"/>
      <c r="I12" s="78"/>
      <c r="J12" s="78"/>
      <c r="K12" s="78"/>
      <c r="L12" s="78"/>
      <c r="M12" s="78"/>
      <c r="N12" s="78"/>
    </row>
    <row r="13" spans="1:14" ht="14.45" customHeight="1" x14ac:dyDescent="0.25">
      <c r="A13" s="78"/>
      <c r="B13" s="78"/>
      <c r="C13" s="78"/>
      <c r="D13" s="78"/>
      <c r="E13" s="78"/>
      <c r="F13" s="78"/>
      <c r="G13" s="78"/>
      <c r="H13" s="78"/>
      <c r="I13" s="78"/>
      <c r="J13" s="78"/>
      <c r="K13" s="78"/>
      <c r="L13" s="78"/>
      <c r="M13" s="78"/>
      <c r="N13" s="78"/>
    </row>
    <row r="14" spans="1:14" ht="14.45" customHeight="1" x14ac:dyDescent="0.25">
      <c r="A14" s="78"/>
      <c r="B14" s="78"/>
      <c r="C14" s="78"/>
      <c r="D14" s="78"/>
      <c r="E14" s="78"/>
      <c r="F14" s="78"/>
      <c r="G14" s="78"/>
      <c r="H14" s="78"/>
      <c r="I14" s="78"/>
      <c r="J14" s="78"/>
      <c r="K14" s="78"/>
      <c r="L14" s="78"/>
      <c r="M14" s="78"/>
      <c r="N14" s="78"/>
    </row>
    <row r="15" spans="1:14" ht="14.45" customHeight="1" x14ac:dyDescent="0.25">
      <c r="A15" s="78"/>
      <c r="B15" s="78"/>
      <c r="C15" s="78"/>
      <c r="D15" s="78"/>
      <c r="E15" s="78"/>
      <c r="F15" s="78"/>
      <c r="G15" s="78"/>
      <c r="H15" s="78"/>
      <c r="I15" s="78"/>
      <c r="J15" s="78"/>
      <c r="K15" s="78"/>
      <c r="L15" s="78"/>
      <c r="M15" s="78"/>
      <c r="N15" s="78"/>
    </row>
    <row r="16" spans="1:14" ht="14.45" customHeight="1" x14ac:dyDescent="0.25">
      <c r="A16" s="78"/>
      <c r="B16" s="78"/>
      <c r="C16" s="78"/>
      <c r="D16" s="78"/>
      <c r="E16" s="78"/>
      <c r="F16" s="78"/>
      <c r="G16" s="78"/>
      <c r="H16" s="78"/>
      <c r="I16" s="78"/>
      <c r="J16" s="78"/>
      <c r="K16" s="78"/>
      <c r="L16" s="78"/>
      <c r="M16" s="78"/>
      <c r="N16" s="78"/>
    </row>
    <row r="17" spans="1:14" ht="14.45" customHeight="1" x14ac:dyDescent="0.25">
      <c r="A17" s="78"/>
      <c r="B17" s="78"/>
      <c r="C17" s="78"/>
      <c r="D17" s="78"/>
      <c r="E17" s="78"/>
      <c r="F17" s="78"/>
      <c r="G17" s="78"/>
      <c r="H17" s="78"/>
      <c r="I17" s="78"/>
      <c r="J17" s="78"/>
      <c r="K17" s="78"/>
      <c r="L17" s="78"/>
      <c r="M17" s="78"/>
      <c r="N17" s="78"/>
    </row>
    <row r="18" spans="1:14" ht="14.45" customHeight="1" x14ac:dyDescent="0.25">
      <c r="A18" s="78"/>
      <c r="B18" s="78"/>
      <c r="C18" s="78"/>
      <c r="D18" s="78"/>
      <c r="E18" s="78"/>
      <c r="F18" s="78"/>
      <c r="G18" s="78"/>
      <c r="H18" s="78"/>
      <c r="I18" s="78"/>
      <c r="J18" s="78"/>
      <c r="K18" s="78"/>
      <c r="L18" s="78"/>
      <c r="M18" s="78"/>
      <c r="N18" s="78"/>
    </row>
    <row r="19" spans="1:14" ht="14.45" customHeight="1" x14ac:dyDescent="0.25">
      <c r="A19" s="78"/>
      <c r="B19" s="78"/>
      <c r="C19" s="78"/>
      <c r="D19" s="78"/>
      <c r="E19" s="78"/>
      <c r="F19" s="78"/>
      <c r="G19" s="78"/>
      <c r="H19" s="78"/>
      <c r="I19" s="78"/>
      <c r="J19" s="78"/>
      <c r="K19" s="78"/>
      <c r="L19" s="78"/>
      <c r="M19" s="78"/>
      <c r="N19" s="78"/>
    </row>
    <row r="20" spans="1:14" ht="14.45" customHeight="1" x14ac:dyDescent="0.25">
      <c r="A20" s="78"/>
      <c r="B20" s="78"/>
      <c r="C20" s="78"/>
      <c r="D20" s="78"/>
      <c r="E20" s="78"/>
      <c r="F20" s="78"/>
      <c r="G20" s="78"/>
      <c r="H20" s="78"/>
      <c r="I20" s="78"/>
      <c r="J20" s="78"/>
      <c r="K20" s="78"/>
      <c r="L20" s="78"/>
      <c r="M20" s="78"/>
      <c r="N20" s="78"/>
    </row>
    <row r="21" spans="1:14" ht="14.45" customHeight="1" x14ac:dyDescent="0.25">
      <c r="A21" s="78"/>
      <c r="B21" s="78"/>
      <c r="C21" s="78"/>
      <c r="D21" s="78"/>
      <c r="E21" s="78"/>
      <c r="F21" s="78"/>
      <c r="G21" s="78"/>
      <c r="H21" s="78"/>
      <c r="I21" s="78"/>
      <c r="J21" s="78"/>
      <c r="K21" s="78"/>
      <c r="L21" s="78"/>
      <c r="M21" s="78"/>
      <c r="N21" s="78"/>
    </row>
    <row r="22" spans="1:14" ht="14.45" customHeight="1" x14ac:dyDescent="0.25">
      <c r="A22" s="78"/>
      <c r="B22" s="78"/>
      <c r="C22" s="78"/>
      <c r="D22" s="78"/>
      <c r="E22" s="78"/>
      <c r="F22" s="78"/>
      <c r="G22" s="78"/>
      <c r="H22" s="78"/>
      <c r="I22" s="78"/>
      <c r="J22" s="78"/>
      <c r="K22" s="78"/>
      <c r="L22" s="78"/>
      <c r="M22" s="78"/>
      <c r="N22" s="78"/>
    </row>
    <row r="23" spans="1:14" ht="14.45" customHeight="1" x14ac:dyDescent="0.25">
      <c r="A23" s="78"/>
      <c r="B23" s="78"/>
      <c r="C23" s="78"/>
      <c r="D23" s="78"/>
      <c r="E23" s="78"/>
      <c r="F23" s="78"/>
      <c r="G23" s="78"/>
      <c r="H23" s="78"/>
      <c r="I23" s="78"/>
      <c r="J23" s="78"/>
      <c r="K23" s="78"/>
      <c r="L23" s="78"/>
      <c r="M23" s="78"/>
      <c r="N23" s="78"/>
    </row>
  </sheetData>
  <sheetProtection algorithmName="SHA-512" hashValue="II6yD38BQ/lgeM1OiEjGQO5a4eZ74LDMVEeah7NuCejW+fTPiceH1BGz6DdUp2A7wEA6TcolZC8xN1KJOuPjjw==" saltValue="74ywI8t0Sc+s1MVyUeNwIw==" spinCount="100000" sheet="1" objects="1" scenarios="1" formatCells="0" formatColumns="0" formatRows="0"/>
  <mergeCells count="23">
    <mergeCell ref="A13:N13"/>
    <mergeCell ref="A1:N1"/>
    <mergeCell ref="A2:N2"/>
    <mergeCell ref="A5:N5"/>
    <mergeCell ref="A6:N6"/>
    <mergeCell ref="A3:N3"/>
    <mergeCell ref="A7:N7"/>
    <mergeCell ref="A4:N4"/>
    <mergeCell ref="A8:N8"/>
    <mergeCell ref="A9:N9"/>
    <mergeCell ref="A10:N10"/>
    <mergeCell ref="A11:N11"/>
    <mergeCell ref="A12:N12"/>
    <mergeCell ref="A20:N20"/>
    <mergeCell ref="A21:N21"/>
    <mergeCell ref="A22:N22"/>
    <mergeCell ref="A23:N23"/>
    <mergeCell ref="A14:N14"/>
    <mergeCell ref="A15:N15"/>
    <mergeCell ref="A16:N16"/>
    <mergeCell ref="A17:N17"/>
    <mergeCell ref="A18:N18"/>
    <mergeCell ref="A19:N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73"/>
  <sheetViews>
    <sheetView zoomScale="90" zoomScaleNormal="90" workbookViewId="0"/>
  </sheetViews>
  <sheetFormatPr defaultRowHeight="15" x14ac:dyDescent="0.25"/>
  <cols>
    <col min="1" max="1" width="9.7109375" style="96" customWidth="1"/>
    <col min="2" max="2" width="10.7109375" style="96" customWidth="1"/>
    <col min="3" max="3" width="1.7109375" style="96" customWidth="1"/>
    <col min="4" max="4" width="9.7109375" style="96" customWidth="1"/>
    <col min="5" max="6" width="10.7109375" style="96" customWidth="1"/>
    <col min="7" max="7" width="11.7109375" style="96" customWidth="1"/>
    <col min="8" max="9" width="13.7109375" style="97" customWidth="1"/>
    <col min="10" max="10" width="13.7109375" style="96" customWidth="1"/>
    <col min="11" max="12" width="12.7109375" style="96" customWidth="1"/>
    <col min="13" max="13" width="11.7109375" style="96" customWidth="1"/>
    <col min="14" max="14" width="9.7109375" style="107" customWidth="1"/>
    <col min="15" max="18" width="9.7109375" style="96" customWidth="1"/>
    <col min="19" max="19" width="12.7109375" style="96" customWidth="1"/>
    <col min="20" max="21" width="11.7109375" style="96" customWidth="1"/>
    <col min="22" max="24" width="11.7109375" style="97" customWidth="1"/>
    <col min="25" max="25" width="5.5703125" style="97" customWidth="1"/>
    <col min="26" max="26" width="11.7109375" style="97" customWidth="1"/>
    <col min="27" max="27" width="4.5703125" style="97" customWidth="1"/>
    <col min="28" max="28" width="11.7109375" style="97" customWidth="1"/>
    <col min="29" max="29" width="10.85546875" style="97" customWidth="1"/>
    <col min="30" max="30" width="12.7109375" style="97" customWidth="1"/>
    <col min="31" max="31" width="11.140625" style="97" customWidth="1"/>
    <col min="32" max="32" width="11.28515625" style="97" customWidth="1"/>
    <col min="33" max="33" width="13.85546875" style="97" bestFit="1" customWidth="1"/>
    <col min="34" max="34" width="13.42578125" style="97" customWidth="1"/>
    <col min="35" max="35" width="14.42578125" style="97" customWidth="1"/>
    <col min="36" max="36" width="13.140625" style="97" customWidth="1"/>
    <col min="37" max="42" width="9.140625" style="96" customWidth="1"/>
    <col min="43" max="16384" width="9.140625" style="96"/>
  </cols>
  <sheetData>
    <row r="1" spans="1:36" ht="97.5" customHeight="1" x14ac:dyDescent="0.35">
      <c r="A1" s="92" t="s">
        <v>45</v>
      </c>
      <c r="B1" s="92" t="s">
        <v>89</v>
      </c>
      <c r="C1" s="93"/>
      <c r="D1" s="92" t="s">
        <v>48</v>
      </c>
      <c r="E1" s="92" t="s">
        <v>74</v>
      </c>
      <c r="F1" s="92" t="s">
        <v>49</v>
      </c>
      <c r="G1" s="92" t="s">
        <v>50</v>
      </c>
      <c r="H1" s="92" t="s">
        <v>51</v>
      </c>
      <c r="I1" s="92" t="s">
        <v>52</v>
      </c>
      <c r="J1" s="94" t="s">
        <v>44</v>
      </c>
      <c r="K1" s="94" t="s">
        <v>126</v>
      </c>
      <c r="L1" s="94" t="str">
        <f>CONCATENATE("Uncertainty due to u(CCE) of Restraint
(10 % @ 
"&amp;U3&amp;" °C)")</f>
        <v>Uncertainty due to u(CCE) of Restraint
(10 % @ 
2 °C)</v>
      </c>
      <c r="M1" s="95" t="s">
        <v>0</v>
      </c>
      <c r="N1" s="95" t="s">
        <v>127</v>
      </c>
      <c r="O1" s="95" t="s">
        <v>128</v>
      </c>
      <c r="P1" s="95" t="s">
        <v>129</v>
      </c>
      <c r="Q1" s="95" t="s">
        <v>130</v>
      </c>
      <c r="S1" s="95" t="s">
        <v>32</v>
      </c>
      <c r="T1" s="95" t="s">
        <v>131</v>
      </c>
      <c r="U1" s="95" t="s">
        <v>40</v>
      </c>
      <c r="V1" s="95" t="s">
        <v>150</v>
      </c>
      <c r="Z1" s="96"/>
      <c r="AA1" s="98"/>
      <c r="AB1" s="98"/>
      <c r="AC1" s="98"/>
      <c r="AD1" s="98"/>
      <c r="AE1" s="98"/>
    </row>
    <row r="2" spans="1:36" ht="15.75" x14ac:dyDescent="0.25">
      <c r="A2" s="99" t="s">
        <v>123</v>
      </c>
      <c r="B2" s="99" t="s">
        <v>90</v>
      </c>
      <c r="C2" s="93"/>
      <c r="D2" s="100" t="s">
        <v>75</v>
      </c>
      <c r="E2" s="100" t="s">
        <v>42</v>
      </c>
      <c r="F2" s="99" t="s">
        <v>42</v>
      </c>
      <c r="G2" s="99" t="s">
        <v>42</v>
      </c>
      <c r="H2" s="100" t="s">
        <v>75</v>
      </c>
      <c r="I2" s="100" t="s">
        <v>75</v>
      </c>
      <c r="J2" s="100" t="s">
        <v>75</v>
      </c>
      <c r="K2" s="101" t="s">
        <v>121</v>
      </c>
      <c r="L2" s="101" t="s">
        <v>75</v>
      </c>
      <c r="M2" s="99" t="s">
        <v>147</v>
      </c>
      <c r="N2" s="99" t="s">
        <v>147</v>
      </c>
      <c r="O2" s="99" t="s">
        <v>41</v>
      </c>
      <c r="P2" s="99" t="s">
        <v>148</v>
      </c>
      <c r="Q2" s="99" t="s">
        <v>149</v>
      </c>
      <c r="S2" s="99" t="s">
        <v>147</v>
      </c>
      <c r="T2" s="99" t="s">
        <v>147</v>
      </c>
      <c r="U2" s="100" t="s">
        <v>41</v>
      </c>
      <c r="V2" s="102" t="s">
        <v>151</v>
      </c>
      <c r="Z2" s="96"/>
      <c r="AA2" s="103"/>
    </row>
    <row r="3" spans="1:36" x14ac:dyDescent="0.25">
      <c r="A3" s="104">
        <v>250</v>
      </c>
      <c r="B3" s="104">
        <v>2000</v>
      </c>
      <c r="C3" s="105"/>
      <c r="D3" s="104">
        <f>0.02327*2</f>
        <v>4.6539999999999998E-2</v>
      </c>
      <c r="E3" s="104">
        <v>1</v>
      </c>
      <c r="F3" s="104">
        <v>1</v>
      </c>
      <c r="G3" s="104">
        <v>1</v>
      </c>
      <c r="H3" s="104">
        <v>1</v>
      </c>
      <c r="I3" s="104">
        <v>1</v>
      </c>
      <c r="J3" s="106">
        <f>SQRT(SUMSQ(D3,((MAX(ABS(F3/10^(ROUND(LOG(E3),1))-E3/10^(ROUND(LOG(E3),1))),ABS(G3/10^(ROUND(LOG(E3),1))-E3/10^(ROUND(LOG(E3),1)))))/(SQRT(3))*(H3-I3)),L3))</f>
        <v>4.6540000000000019E-2</v>
      </c>
      <c r="K3" s="106">
        <f>((((A3*M3)*((1-0.0012/8)/0.99985))*(8-M3)/(8*M3)*SQRT((0.00001*S3*Q3/760*101325)^2+(0.000022*S3)^2+(-0.004*S3*O3)^2+(-0.009*P3/100*S3)^2))^2+(((A3*M3)*((1-0.0012/8)/0.99985))*(S3-0.0012)/M3)^2*(N3^2/M3^2)+(((A3*M3)*((1-0.0012/8)/0.99985))^2*(S3-0.0012))*((S3-0.0012)-2*(T3-0.0012))*($N$3^2/8^4))*1000000</f>
        <v>4.1962819348144486E-3</v>
      </c>
      <c r="L3" s="106">
        <f>0.001*S3*(A3*U3*0.1*V3)/SQRT(3)</f>
        <v>1.4826818236380617E-9</v>
      </c>
      <c r="M3" s="104">
        <v>8</v>
      </c>
      <c r="N3" s="104">
        <v>2.5000000000000001E-2</v>
      </c>
      <c r="O3" s="104">
        <v>0.2</v>
      </c>
      <c r="P3" s="104">
        <v>1</v>
      </c>
      <c r="Q3" s="104">
        <v>0.11</v>
      </c>
      <c r="S3" s="104">
        <f>S14</f>
        <v>1.1413689999999999E-3</v>
      </c>
      <c r="T3" s="104">
        <v>1.1999999999999999E-3</v>
      </c>
      <c r="U3" s="104">
        <v>2</v>
      </c>
      <c r="V3" s="104">
        <v>4.5000000000000003E-5</v>
      </c>
      <c r="Z3" s="96"/>
      <c r="AA3" s="103"/>
    </row>
    <row r="4" spans="1:36" x14ac:dyDescent="0.25">
      <c r="V4" s="96"/>
      <c r="W4" s="96"/>
      <c r="X4" s="96"/>
      <c r="Y4" s="96"/>
      <c r="Z4" s="96"/>
      <c r="AA4" s="96"/>
      <c r="AB4" s="96"/>
      <c r="AC4" s="96"/>
    </row>
    <row r="5" spans="1:36" ht="26.25" x14ac:dyDescent="0.4">
      <c r="D5" s="109" t="s">
        <v>38</v>
      </c>
      <c r="G5" s="108"/>
      <c r="O5" s="109" t="s">
        <v>38</v>
      </c>
    </row>
    <row r="6" spans="1:36" ht="21" x14ac:dyDescent="0.35">
      <c r="A6" s="110" t="s">
        <v>82</v>
      </c>
      <c r="B6" s="110"/>
      <c r="C6" s="111"/>
      <c r="D6" s="112" t="s">
        <v>47</v>
      </c>
      <c r="E6" s="112"/>
      <c r="F6" s="112"/>
      <c r="G6" s="112"/>
      <c r="H6" s="112"/>
      <c r="I6" s="113" t="s">
        <v>82</v>
      </c>
      <c r="J6" s="114"/>
      <c r="K6" s="114"/>
      <c r="L6" s="114"/>
      <c r="M6" s="114"/>
      <c r="N6" s="114"/>
      <c r="O6" s="114"/>
      <c r="P6" s="114"/>
      <c r="Q6" s="114"/>
      <c r="R6" s="114"/>
      <c r="S6" s="114"/>
      <c r="T6" s="114"/>
      <c r="U6" s="114"/>
      <c r="V6" s="114"/>
      <c r="W6" s="114"/>
      <c r="X6" s="114"/>
      <c r="Y6" s="114"/>
      <c r="Z6" s="114"/>
      <c r="AA6" s="114"/>
      <c r="AB6" s="115"/>
      <c r="AC6" s="103"/>
      <c r="AD6" s="116" t="s">
        <v>81</v>
      </c>
      <c r="AE6" s="117"/>
      <c r="AF6" s="117"/>
      <c r="AG6" s="117"/>
      <c r="AH6" s="117"/>
      <c r="AI6" s="117"/>
      <c r="AJ6" s="117"/>
    </row>
    <row r="7" spans="1:36" s="124" customFormat="1" ht="108.75" customHeight="1" thickBot="1" x14ac:dyDescent="0.4">
      <c r="A7" s="118" t="s">
        <v>146</v>
      </c>
      <c r="B7" s="118" t="s">
        <v>73</v>
      </c>
      <c r="C7" s="119"/>
      <c r="D7" s="120" t="s">
        <v>83</v>
      </c>
      <c r="E7" s="120" t="s">
        <v>46</v>
      </c>
      <c r="F7" s="120" t="s">
        <v>122</v>
      </c>
      <c r="G7" s="120" t="s">
        <v>132</v>
      </c>
      <c r="H7" s="120" t="s">
        <v>133</v>
      </c>
      <c r="I7" s="118" t="s">
        <v>134</v>
      </c>
      <c r="J7" s="118" t="s">
        <v>76</v>
      </c>
      <c r="K7" s="118" t="s">
        <v>77</v>
      </c>
      <c r="L7" s="118" t="s">
        <v>78</v>
      </c>
      <c r="M7" s="118" t="s">
        <v>43</v>
      </c>
      <c r="N7" s="121" t="s">
        <v>135</v>
      </c>
      <c r="O7" s="121" t="s">
        <v>136</v>
      </c>
      <c r="P7" s="121" t="s">
        <v>137</v>
      </c>
      <c r="Q7" s="121" t="s">
        <v>138</v>
      </c>
      <c r="R7" s="121" t="s">
        <v>139</v>
      </c>
      <c r="S7" s="121" t="s">
        <v>140</v>
      </c>
      <c r="T7" s="121" t="s">
        <v>35</v>
      </c>
      <c r="U7" s="121" t="s">
        <v>124</v>
      </c>
      <c r="V7" s="121" t="s">
        <v>39</v>
      </c>
      <c r="W7" s="121" t="str">
        <f>CONCATENATE("Uncertainty due to u(CCE)
(10 % @ 
"&amp;U3&amp;" °C)
(mg)")</f>
        <v>Uncertainty due to u(CCE)
(10 % @ 
2 °C)
(mg)</v>
      </c>
      <c r="X7" s="121" t="s">
        <v>141</v>
      </c>
      <c r="Y7" s="122" t="s">
        <v>96</v>
      </c>
      <c r="Z7" s="121" t="s">
        <v>142</v>
      </c>
      <c r="AA7" s="122" t="s">
        <v>143</v>
      </c>
      <c r="AB7" s="118" t="s">
        <v>59</v>
      </c>
      <c r="AC7" s="123"/>
      <c r="AD7" s="121" t="s">
        <v>80</v>
      </c>
      <c r="AE7" s="125" t="s">
        <v>79</v>
      </c>
      <c r="AF7" s="125" t="s">
        <v>46</v>
      </c>
      <c r="AG7" s="125" t="s">
        <v>144</v>
      </c>
      <c r="AH7" s="126" t="s">
        <v>145</v>
      </c>
      <c r="AI7" s="126" t="s">
        <v>43</v>
      </c>
      <c r="AJ7" s="126" t="str">
        <f>CONCATENATE("Uncertainty due to u(CCE)
(10 % @ "&amp;AI3&amp;" °C)
(mg)")</f>
        <v>Uncertainty due to u(CCE)
(10 % @  °C)
(mg)</v>
      </c>
    </row>
    <row r="8" spans="1:36" ht="17.100000000000001" customHeight="1" thickTop="1" x14ac:dyDescent="0.25">
      <c r="A8" s="127">
        <v>30000</v>
      </c>
      <c r="B8" s="128">
        <v>38</v>
      </c>
      <c r="C8" s="129"/>
      <c r="D8" s="130">
        <f>J$3/($B$3)*$A8</f>
        <v>0.69810000000000028</v>
      </c>
      <c r="E8" s="128">
        <v>0.14499999999999999</v>
      </c>
      <c r="F8" s="131">
        <f>B8*(MAX(ABS($F$3/10^(ROUND(LOG($E$3),0))-$E$3/10^(ROUND(LOG($E$3),0))),ABS($G$3/10^(ROUND(LOG($E$3),0))-$E$3/10^(ROUND(LOG($E$3),0)))))/SQRT(3)</f>
        <v>0</v>
      </c>
      <c r="G8" s="132">
        <f t="shared" ref="G8:G38" si="0">SQRT(SUMSQ(D8:F8))</f>
        <v>0.71299972650766164</v>
      </c>
      <c r="H8" s="131">
        <f>K$3/$B$3*$A8</f>
        <v>6.2944229022216719E-2</v>
      </c>
      <c r="I8" s="133">
        <f>(((A8)*(8-N8)/(8*N8)*SQRT((0.00001*S8*R8/760*101325)^2+(0.000022*S8)^2+(-0.004*S8*P8)^2+(-0.009*Q8/100*S8)^2))^2+(A8*(S8-0.0012))^2*(O8^2/N8^4)+(A8*(S8-0.0012))^2*($N$3^2/8^4))*1000000</f>
        <v>4.1732023841729688</v>
      </c>
      <c r="J8" s="128">
        <v>1</v>
      </c>
      <c r="K8" s="128">
        <v>1</v>
      </c>
      <c r="L8" s="128">
        <v>1</v>
      </c>
      <c r="M8" s="133">
        <f>MAX(ABS(K8-J8)/10^(ROUND(LOG(J8),1)),ABS(L8-J8)/10^(ROUND(LOG(J8),1)))*B8/SQRT(3)</f>
        <v>0</v>
      </c>
      <c r="N8" s="128">
        <v>8</v>
      </c>
      <c r="O8" s="128">
        <v>7.0000000000000007E-2</v>
      </c>
      <c r="P8" s="128">
        <v>2</v>
      </c>
      <c r="Q8" s="128">
        <f>$P$3</f>
        <v>1</v>
      </c>
      <c r="R8" s="128">
        <f>$Q$3</f>
        <v>0.11</v>
      </c>
      <c r="S8" s="128">
        <v>1.1413689999999999E-3</v>
      </c>
      <c r="T8" s="128">
        <v>1.1999999999999999E-3</v>
      </c>
      <c r="U8" s="134">
        <v>0</v>
      </c>
      <c r="V8" s="128">
        <v>4.5000000000000003E-5</v>
      </c>
      <c r="W8" s="134">
        <f>0.001*(S8*(A8/N8)*$U$3*0.1*V8)/SQRT(3)</f>
        <v>2.2240227354570929E-8</v>
      </c>
      <c r="X8" s="135">
        <f>SQRT(G8^2+H8+I8+M8^2+W8^2)</f>
        <v>2.1781908142298247</v>
      </c>
      <c r="Y8" s="136">
        <v>2</v>
      </c>
      <c r="Z8" s="134" t="str">
        <f t="shared" ref="Z8:Z38" si="1">FIXED(Y8*X8,2-1-INT(LOG10(ABS(2*X8))))</f>
        <v>4.4</v>
      </c>
      <c r="AA8" s="137">
        <f>3*Z8/B8</f>
        <v>0.3473684210526316</v>
      </c>
      <c r="AB8" s="127">
        <f>A8</f>
        <v>30000</v>
      </c>
      <c r="AD8" s="167">
        <f>SUM(AE8:AJ8)</f>
        <v>1</v>
      </c>
      <c r="AE8" s="167">
        <f>D8^2/$X8^2</f>
        <v>0.10271726131627829</v>
      </c>
      <c r="AF8" s="167">
        <f>E8^2/$X8^2</f>
        <v>4.4314327198724307E-3</v>
      </c>
      <c r="AG8" s="167">
        <f>H8/$X8^2</f>
        <v>1.32667356012459E-2</v>
      </c>
      <c r="AH8" s="167">
        <f>I8/$X8^2</f>
        <v>0.87958457036260329</v>
      </c>
      <c r="AI8" s="167">
        <f>M8^2/$X8^2</f>
        <v>0</v>
      </c>
      <c r="AJ8" s="167">
        <f>W8^2/$X8^2</f>
        <v>1.0425252939749209E-16</v>
      </c>
    </row>
    <row r="9" spans="1:36" ht="17.100000000000001" customHeight="1" x14ac:dyDescent="0.25">
      <c r="A9" s="138">
        <v>20000</v>
      </c>
      <c r="B9" s="139">
        <v>25</v>
      </c>
      <c r="C9" s="140"/>
      <c r="D9" s="141">
        <f>J$3/($B$3)*$A9</f>
        <v>0.4654000000000002</v>
      </c>
      <c r="E9" s="139">
        <v>0.11799999999999999</v>
      </c>
      <c r="F9" s="142">
        <f t="shared" ref="F9:F38" si="2">B9*(MAX(ABS($F$3/10^(ROUND(LOG($E$3),0))-$E$3/10^(ROUND(LOG($E$3),0))),ABS($G$3/10^(ROUND(LOG($E$3),0))-$E$3/10^(ROUND(LOG($E$3),0)))))/SQRT(3)</f>
        <v>0</v>
      </c>
      <c r="G9" s="143">
        <f t="shared" si="0"/>
        <v>0.48012619174546201</v>
      </c>
      <c r="H9" s="142">
        <f>K$3/$B$3*$A9</f>
        <v>4.1962819348144484E-2</v>
      </c>
      <c r="I9" s="144">
        <f>(((A9)*(8-N9)/(8*N9)*SQRT((0.00001*S9*R9/760*101325)^2+(0.000022*S9)^2+(-0.004*S9*P9)^2+(-0.009*Q9/100*S9)^2))^2+(A9*(S9-0.0012))^2*(O9^2/N9^4)+(A9*(S9-0.0012))^2*($N$3^2/8^4))*1000000</f>
        <v>1.8547566151879864</v>
      </c>
      <c r="J9" s="139">
        <v>1</v>
      </c>
      <c r="K9" s="139">
        <f t="shared" ref="K9:K38" si="3">J9</f>
        <v>1</v>
      </c>
      <c r="L9" s="139">
        <f t="shared" ref="L9" si="4">J9</f>
        <v>1</v>
      </c>
      <c r="M9" s="144">
        <f>MAX(ABS(K9-J9)/10^(ROUND(LOG(J9),1)),ABS(L9-J9)/10^(ROUND(LOG(J9),1)))*B9/SQRT(3)</f>
        <v>0</v>
      </c>
      <c r="N9" s="139">
        <v>8</v>
      </c>
      <c r="O9" s="139">
        <v>7.0000000000000007E-2</v>
      </c>
      <c r="P9" s="139">
        <f>$O$3</f>
        <v>0.2</v>
      </c>
      <c r="Q9" s="139">
        <f>$P$3</f>
        <v>1</v>
      </c>
      <c r="R9" s="139">
        <f>$Q$3</f>
        <v>0.11</v>
      </c>
      <c r="S9" s="139">
        <v>1.1413689999999999E-3</v>
      </c>
      <c r="T9" s="139">
        <v>1.1999999999999999E-3</v>
      </c>
      <c r="U9" s="145">
        <v>0</v>
      </c>
      <c r="V9" s="139">
        <v>4.5000000000000003E-5</v>
      </c>
      <c r="W9" s="145">
        <f>0.001*(S9*(A9/N9)*$U$3*0.1*V9)/SQRT(3)</f>
        <v>1.4826818236380617E-8</v>
      </c>
      <c r="X9" s="146">
        <f>SQRT(G9^2+H9+I9+W9^2+M9^2)</f>
        <v>1.4585062888229625</v>
      </c>
      <c r="Y9" s="147">
        <v>2</v>
      </c>
      <c r="Z9" s="145" t="str">
        <f t="shared" si="1"/>
        <v>2.9</v>
      </c>
      <c r="AA9" s="137">
        <f>3*Z9/B9</f>
        <v>0.34799999999999998</v>
      </c>
      <c r="AB9" s="138">
        <f>A9</f>
        <v>20000</v>
      </c>
      <c r="AD9" s="167">
        <f t="shared" ref="AD9:AD38" si="5">SUM(AE9:AJ9)</f>
        <v>1</v>
      </c>
      <c r="AE9" s="167">
        <f>D9^2/$X9^2</f>
        <v>0.10182071579319012</v>
      </c>
      <c r="AF9" s="167">
        <f>E9^2/$X9^2</f>
        <v>6.5455689571570462E-3</v>
      </c>
      <c r="AG9" s="167">
        <f t="shared" ref="AG9:AG38" si="6">H9/$X9^2</f>
        <v>1.9726409629417095E-2</v>
      </c>
      <c r="AH9" s="167">
        <f t="shared" ref="AH9:AH38" si="7">I9/$X9^2</f>
        <v>0.87190730562023577</v>
      </c>
      <c r="AI9" s="167">
        <f t="shared" ref="AI9:AI38" si="8">M9^2/$X9^2</f>
        <v>0</v>
      </c>
      <c r="AJ9" s="167">
        <f t="shared" ref="AJ9:AJ38" si="9">W9^2/$X9^2</f>
        <v>1.0334258361716074E-16</v>
      </c>
    </row>
    <row r="10" spans="1:36" s="159" customFormat="1" ht="17.100000000000001" customHeight="1" x14ac:dyDescent="0.25">
      <c r="A10" s="148">
        <v>10000</v>
      </c>
      <c r="B10" s="149">
        <v>13</v>
      </c>
      <c r="C10" s="150"/>
      <c r="D10" s="141">
        <f>J$3/($B$3)*$A10</f>
        <v>0.2327000000000001</v>
      </c>
      <c r="E10" s="149">
        <v>9.4E-2</v>
      </c>
      <c r="F10" s="151">
        <f t="shared" si="2"/>
        <v>0</v>
      </c>
      <c r="G10" s="152">
        <f t="shared" si="0"/>
        <v>0.25096870322811177</v>
      </c>
      <c r="H10" s="151">
        <f>K$3/$B$3*$A10</f>
        <v>2.0981409674072242E-2</v>
      </c>
      <c r="I10" s="153">
        <f>(((A10)*(8-N10)/(8*N10)*SQRT((0.00001*S10*R10/760*101325)^2+(0.000022*S10)^2+(-0.004*S10*P10)^2+(-0.009*Q10/100*S10)^2))^2+(A10*(S10-0.0012))^2*(O10^2/N10^4)+(A10*(S10-0.0012))^2*($N$3^2/8^4))*1000000</f>
        <v>0.4636891537969966</v>
      </c>
      <c r="J10" s="149">
        <v>1</v>
      </c>
      <c r="K10" s="149">
        <f>J10</f>
        <v>1</v>
      </c>
      <c r="L10" s="149">
        <f>J10</f>
        <v>1</v>
      </c>
      <c r="M10" s="153">
        <f>MAX(ABS(K10-J10)/10^(ROUND(LOG(J10),1)),ABS(L10-J10)/10^(ROUND(LOG(J10),1)))*B10/SQRT(3)</f>
        <v>0</v>
      </c>
      <c r="N10" s="149">
        <v>8</v>
      </c>
      <c r="O10" s="149">
        <v>7.0000000000000007E-2</v>
      </c>
      <c r="P10" s="149">
        <f>$O$3</f>
        <v>0.2</v>
      </c>
      <c r="Q10" s="149">
        <f>$P$3</f>
        <v>1</v>
      </c>
      <c r="R10" s="149">
        <f>$Q$3</f>
        <v>0.11</v>
      </c>
      <c r="S10" s="149">
        <v>1.1413689999999999E-3</v>
      </c>
      <c r="T10" s="149">
        <v>1.1999999999999999E-3</v>
      </c>
      <c r="U10" s="154">
        <v>0</v>
      </c>
      <c r="V10" s="149">
        <v>4.5000000000000003E-5</v>
      </c>
      <c r="W10" s="154">
        <f>0.001*(S10*(A10/N10)*$U$3*0.1*V10)/SQRT(3)</f>
        <v>7.4134091181903085E-9</v>
      </c>
      <c r="X10" s="155">
        <f>SQRT(G10^2+H10+I10+W10^2+M10^2)</f>
        <v>0.74003773786954197</v>
      </c>
      <c r="Y10" s="156">
        <v>2</v>
      </c>
      <c r="Z10" s="154" t="str">
        <f t="shared" si="1"/>
        <v>1.5</v>
      </c>
      <c r="AA10" s="157">
        <f>3*Z10/B10</f>
        <v>0.34615384615384615</v>
      </c>
      <c r="AB10" s="148">
        <f>A10</f>
        <v>10000</v>
      </c>
      <c r="AC10" s="158"/>
      <c r="AD10" s="168">
        <f t="shared" si="5"/>
        <v>1</v>
      </c>
      <c r="AE10" s="168">
        <f>D10^2/$X10^2</f>
        <v>9.8874666739703881E-2</v>
      </c>
      <c r="AF10" s="168">
        <f>E10^2/$X10^2</f>
        <v>1.6134219955829945E-2</v>
      </c>
      <c r="AG10" s="168">
        <f t="shared" si="6"/>
        <v>3.8311303606253941E-2</v>
      </c>
      <c r="AH10" s="168">
        <f t="shared" si="7"/>
        <v>0.8466798096982121</v>
      </c>
      <c r="AI10" s="168">
        <f t="shared" si="8"/>
        <v>0</v>
      </c>
      <c r="AJ10" s="168">
        <f t="shared" si="9"/>
        <v>1.0035250131142899E-16</v>
      </c>
    </row>
    <row r="11" spans="1:36" ht="17.100000000000001" customHeight="1" x14ac:dyDescent="0.25">
      <c r="A11" s="138">
        <v>5000</v>
      </c>
      <c r="B11" s="139">
        <v>6</v>
      </c>
      <c r="C11" s="140"/>
      <c r="D11" s="130">
        <f>J$3/($B$3)*$A11</f>
        <v>0.11635000000000005</v>
      </c>
      <c r="E11" s="139">
        <v>0.112</v>
      </c>
      <c r="F11" s="142">
        <f t="shared" si="2"/>
        <v>0</v>
      </c>
      <c r="G11" s="143">
        <f t="shared" si="0"/>
        <v>0.16149712845744352</v>
      </c>
      <c r="H11" s="142">
        <f>K$3/$B$3*$A11</f>
        <v>1.0490704837036121E-2</v>
      </c>
      <c r="I11" s="144">
        <f>(((A11)*(8-N11)/(8*N11)*SQRT((0.00001*S11*R11/760*101325)^2+(0.000022*S11)^2+(-0.004*S11*P11)^2+(-0.009*Q11/100*S11)^2))^2+(A11*(S11-0.0012))^2*(O11^2/N11^4)+(A11*(S11-0.0012))^2*($N$3^2/8^4))*1000000</f>
        <v>0.11592228844924915</v>
      </c>
      <c r="J11" s="139">
        <v>1</v>
      </c>
      <c r="K11" s="139">
        <f t="shared" si="3"/>
        <v>1</v>
      </c>
      <c r="L11" s="139">
        <f t="shared" ref="L11" si="10">J11</f>
        <v>1</v>
      </c>
      <c r="M11" s="144">
        <f>MAX(ABS(K11-J11)/10^(ROUND(LOG(J11),1)),ABS(L11-J11)/10^(ROUND(LOG(J11),1)))*B11/SQRT(3)</f>
        <v>0</v>
      </c>
      <c r="N11" s="139">
        <v>8</v>
      </c>
      <c r="O11" s="139">
        <v>7.0000000000000007E-2</v>
      </c>
      <c r="P11" s="139">
        <f>$O$3</f>
        <v>0.2</v>
      </c>
      <c r="Q11" s="139">
        <f>$P$3</f>
        <v>1</v>
      </c>
      <c r="R11" s="139">
        <f>$Q$3</f>
        <v>0.11</v>
      </c>
      <c r="S11" s="139">
        <v>1.1413689999999999E-3</v>
      </c>
      <c r="T11" s="139">
        <v>1.1999999999999999E-3</v>
      </c>
      <c r="U11" s="145">
        <v>0</v>
      </c>
      <c r="V11" s="139">
        <v>4.5000000000000003E-5</v>
      </c>
      <c r="W11" s="145">
        <f>0.001*(S11*(A11/N11)*$U$3*0.1*V11)/SQRT(3)</f>
        <v>3.7067045590951542E-9</v>
      </c>
      <c r="X11" s="146">
        <f>SQRT(G11^2+H11+I11+W11^2+M11^2)</f>
        <v>0.39050520583762427</v>
      </c>
      <c r="Y11" s="147">
        <v>2</v>
      </c>
      <c r="Z11" s="145" t="str">
        <f t="shared" si="1"/>
        <v>0.78</v>
      </c>
      <c r="AA11" s="137">
        <f>3*Z11/B11</f>
        <v>0.38999999999999996</v>
      </c>
      <c r="AB11" s="138">
        <f>A11</f>
        <v>5000</v>
      </c>
      <c r="AD11" s="167">
        <f t="shared" si="5"/>
        <v>0.99999999999999989</v>
      </c>
      <c r="AE11" s="167">
        <f>D11^2/$X11^2</f>
        <v>8.877263673861803E-2</v>
      </c>
      <c r="AF11" s="167">
        <f>E11^2/$X11^2</f>
        <v>8.2258803781118744E-2</v>
      </c>
      <c r="AG11" s="167">
        <f t="shared" si="6"/>
        <v>6.8794071326162901E-2</v>
      </c>
      <c r="AH11" s="167">
        <f t="shared" si="7"/>
        <v>0.76017448815410016</v>
      </c>
      <c r="AI11" s="167">
        <f t="shared" si="8"/>
        <v>0</v>
      </c>
      <c r="AJ11" s="167">
        <f t="shared" si="9"/>
        <v>9.0099480872928968E-17</v>
      </c>
    </row>
    <row r="12" spans="1:36" ht="17.100000000000001" customHeight="1" x14ac:dyDescent="0.25">
      <c r="A12" s="138">
        <v>3000</v>
      </c>
      <c r="B12" s="139">
        <v>3.8</v>
      </c>
      <c r="C12" s="140"/>
      <c r="D12" s="141">
        <f>J$3/($B$3)*$A12</f>
        <v>6.9810000000000025E-2</v>
      </c>
      <c r="E12" s="139">
        <v>0.109</v>
      </c>
      <c r="F12" s="142">
        <f t="shared" si="2"/>
        <v>0</v>
      </c>
      <c r="G12" s="143">
        <f t="shared" si="0"/>
        <v>0.12943892807034521</v>
      </c>
      <c r="H12" s="142">
        <f>K$3/$B$3*$A12</f>
        <v>6.2944229022216724E-3</v>
      </c>
      <c r="I12" s="144">
        <f>(((A12)*(8-N12)/(8*N12)*SQRT((0.00001*S12*R12/760*101325)^2+(0.000022*S12)^2+(-0.004*S12*P12)^2+(-0.009*Q12/100*S12)^2))^2+(A12*(S12-0.0012))^2*(O12^2/N12^4)+(A12*(S12-0.0012))^2*($N$3^2/8^4))*1000000</f>
        <v>4.1732023841729693E-2</v>
      </c>
      <c r="J12" s="139">
        <v>1</v>
      </c>
      <c r="K12" s="139">
        <f>J12</f>
        <v>1</v>
      </c>
      <c r="L12" s="139">
        <f>J12</f>
        <v>1</v>
      </c>
      <c r="M12" s="144">
        <f>MAX(ABS(K12-J12)/10^(ROUND(LOG(J12),1)),ABS(L12-J12)/10^(ROUND(LOG(J12),1)))*B12/SQRT(3)</f>
        <v>0</v>
      </c>
      <c r="N12" s="139">
        <v>8</v>
      </c>
      <c r="O12" s="139">
        <v>7.0000000000000007E-2</v>
      </c>
      <c r="P12" s="139">
        <f>$O$3</f>
        <v>0.2</v>
      </c>
      <c r="Q12" s="139">
        <f>$P$3</f>
        <v>1</v>
      </c>
      <c r="R12" s="139">
        <f>$Q$3</f>
        <v>0.11</v>
      </c>
      <c r="S12" s="139">
        <v>1.1413689999999999E-3</v>
      </c>
      <c r="T12" s="139">
        <v>1.1999999999999999E-3</v>
      </c>
      <c r="U12" s="145">
        <v>0</v>
      </c>
      <c r="V12" s="139">
        <v>4.5000000000000003E-5</v>
      </c>
      <c r="W12" s="145">
        <f>0.001*(S12*(A12/N12)*$U$3*0.1*V12)/SQRT(3)</f>
        <v>2.2240227354570928E-9</v>
      </c>
      <c r="X12" s="146">
        <f>SQRT(G12^2+H12+I12+W12^2+M12^2)</f>
        <v>0.25452088881652007</v>
      </c>
      <c r="Y12" s="147">
        <v>2</v>
      </c>
      <c r="Z12" s="145" t="str">
        <f t="shared" si="1"/>
        <v>0.51</v>
      </c>
      <c r="AA12" s="137">
        <f>3*Z12/B12</f>
        <v>0.40263157894736845</v>
      </c>
      <c r="AB12" s="138">
        <f>A12</f>
        <v>3000</v>
      </c>
      <c r="AD12" s="167">
        <f t="shared" si="5"/>
        <v>0.99999999999999989</v>
      </c>
      <c r="AE12" s="167">
        <f>D12^2/$X12^2</f>
        <v>7.5229541279013892E-2</v>
      </c>
      <c r="AF12" s="167">
        <f>E12^2/$X12^2</f>
        <v>0.18340287255145571</v>
      </c>
      <c r="AG12" s="167">
        <f t="shared" si="6"/>
        <v>9.7164821254197925E-2</v>
      </c>
      <c r="AH12" s="167">
        <f t="shared" si="7"/>
        <v>0.64420276491533224</v>
      </c>
      <c r="AI12" s="167">
        <f t="shared" si="8"/>
        <v>0</v>
      </c>
      <c r="AJ12" s="167">
        <f t="shared" si="9"/>
        <v>7.6353962939112458E-17</v>
      </c>
    </row>
    <row r="13" spans="1:36" ht="17.100000000000001" customHeight="1" x14ac:dyDescent="0.25">
      <c r="A13" s="138">
        <v>2000</v>
      </c>
      <c r="B13" s="139">
        <v>2.5</v>
      </c>
      <c r="C13" s="140"/>
      <c r="D13" s="141">
        <f>J$3/($B$3)*$A13</f>
        <v>4.6540000000000019E-2</v>
      </c>
      <c r="E13" s="139">
        <v>0.112</v>
      </c>
      <c r="F13" s="142">
        <f t="shared" si="2"/>
        <v>0</v>
      </c>
      <c r="G13" s="143">
        <f t="shared" si="0"/>
        <v>0.12128467174379458</v>
      </c>
      <c r="H13" s="142">
        <f>K$3/$B$3*$A13</f>
        <v>4.1962819348144486E-3</v>
      </c>
      <c r="I13" s="144">
        <f>(((A13)*(8-N13)/(8*N13)*SQRT((0.00001*S13*R13/760*101325)^2+(0.000022*S13)^2+(-0.004*S13*P13)^2+(-0.009*Q13/100*S13)^2))^2+(A13*(S13-0.0012))^2*(O13^2/N13^4)+(A13*(S13-0.0012))^2*($N$3^2/8^4))*1000000</f>
        <v>1.8547566151879857E-2</v>
      </c>
      <c r="J13" s="139">
        <v>1</v>
      </c>
      <c r="K13" s="139">
        <f t="shared" si="3"/>
        <v>1</v>
      </c>
      <c r="L13" s="139">
        <f t="shared" ref="L13" si="11">J13</f>
        <v>1</v>
      </c>
      <c r="M13" s="144">
        <f>MAX(ABS(K13-J13)/10^(ROUND(LOG(J13),1)),ABS(L13-J13)/10^(ROUND(LOG(J13),1)))*B13/SQRT(3)</f>
        <v>0</v>
      </c>
      <c r="N13" s="139">
        <v>8</v>
      </c>
      <c r="O13" s="139">
        <v>7.0000000000000007E-2</v>
      </c>
      <c r="P13" s="139">
        <f>$O$3</f>
        <v>0.2</v>
      </c>
      <c r="Q13" s="139">
        <f>$P$3</f>
        <v>1</v>
      </c>
      <c r="R13" s="139">
        <f>$Q$3</f>
        <v>0.11</v>
      </c>
      <c r="S13" s="139">
        <v>1.1413689999999999E-3</v>
      </c>
      <c r="T13" s="139">
        <v>1.1999999999999999E-3</v>
      </c>
      <c r="U13" s="145">
        <v>0</v>
      </c>
      <c r="V13" s="139">
        <v>4.5000000000000003E-5</v>
      </c>
      <c r="W13" s="145">
        <f>0.001*(S13*(A13/N13)*$U$3*0.1*V13)/SQRT(3)</f>
        <v>1.4826818236380614E-9</v>
      </c>
      <c r="X13" s="146">
        <f>SQRT(G13^2+H13+I13+W13^2+M13^2)</f>
        <v>0.19352989352214894</v>
      </c>
      <c r="Y13" s="147">
        <v>2</v>
      </c>
      <c r="Z13" s="145" t="str">
        <f t="shared" si="1"/>
        <v>0.39</v>
      </c>
      <c r="AA13" s="137">
        <f>3*Z13/B13</f>
        <v>0.46799999999999997</v>
      </c>
      <c r="AB13" s="138">
        <f>A13</f>
        <v>2000</v>
      </c>
      <c r="AD13" s="167">
        <f t="shared" si="5"/>
        <v>1.0000000000000002</v>
      </c>
      <c r="AE13" s="167">
        <f>D13^2/$X13^2</f>
        <v>5.7830459432939386E-2</v>
      </c>
      <c r="AF13" s="167">
        <f>E13^2/$X13^2</f>
        <v>0.33491911118631068</v>
      </c>
      <c r="AG13" s="167">
        <f t="shared" si="6"/>
        <v>0.1120388246089945</v>
      </c>
      <c r="AH13" s="167">
        <f t="shared" si="7"/>
        <v>0.49521160477175558</v>
      </c>
      <c r="AI13" s="167">
        <f t="shared" si="8"/>
        <v>0</v>
      </c>
      <c r="AJ13" s="167">
        <f t="shared" si="9"/>
        <v>5.8694824948058987E-17</v>
      </c>
    </row>
    <row r="14" spans="1:36" s="159" customFormat="1" ht="17.100000000000001" customHeight="1" x14ac:dyDescent="0.25">
      <c r="A14" s="160">
        <v>1000</v>
      </c>
      <c r="B14" s="149">
        <v>1.3</v>
      </c>
      <c r="C14" s="150"/>
      <c r="D14" s="161">
        <f>J$3/($B$3)*$A14</f>
        <v>2.3270000000000009E-2</v>
      </c>
      <c r="E14" s="149">
        <v>1.3950000000000001E-2</v>
      </c>
      <c r="F14" s="151">
        <f t="shared" si="2"/>
        <v>0</v>
      </c>
      <c r="G14" s="152">
        <f t="shared" si="0"/>
        <v>2.7131078120856172E-2</v>
      </c>
      <c r="H14" s="151">
        <f>K$3/$B$3*$A14</f>
        <v>2.0981409674072243E-3</v>
      </c>
      <c r="I14" s="153">
        <f>(((A14)*(8-N14)/(8*N14)*SQRT((0.00001*S14*R14/760*101325)^2+(0.000022*S14)^2+(-0.004*S14*P14)^2+(-0.009*Q14/100*S14)^2))^2+(A14*(S14-0.0012))^2*(O14^2/N14^4)+(A14*(S14-0.0012))^2*($N$3^2/8^4))*1000000</f>
        <v>4.6368915379699643E-3</v>
      </c>
      <c r="J14" s="149">
        <v>1</v>
      </c>
      <c r="K14" s="149">
        <f>J14</f>
        <v>1</v>
      </c>
      <c r="L14" s="149">
        <f>J14</f>
        <v>1</v>
      </c>
      <c r="M14" s="153">
        <f>MAX(ABS(K14-J14)/10^(ROUND(LOG(J14),1)),ABS(L14-J14)/10^(ROUND(LOG(J14),1)))*B14/SQRT(3)</f>
        <v>0</v>
      </c>
      <c r="N14" s="149">
        <v>8</v>
      </c>
      <c r="O14" s="149">
        <v>7.0000000000000007E-2</v>
      </c>
      <c r="P14" s="149">
        <f>$O$3</f>
        <v>0.2</v>
      </c>
      <c r="Q14" s="149">
        <f>$P$3</f>
        <v>1</v>
      </c>
      <c r="R14" s="149">
        <f>$Q$3</f>
        <v>0.11</v>
      </c>
      <c r="S14" s="149">
        <v>1.1413689999999999E-3</v>
      </c>
      <c r="T14" s="149">
        <v>1.1999999999999999E-3</v>
      </c>
      <c r="U14" s="154">
        <v>0</v>
      </c>
      <c r="V14" s="149">
        <v>4.5000000000000003E-5</v>
      </c>
      <c r="W14" s="154">
        <f>0.001*(S14*(A14/N14)*$U$3*0.1*V14)/SQRT(3)</f>
        <v>7.4134091181903072E-10</v>
      </c>
      <c r="X14" s="155">
        <f>SQRT(G14^2+H14+I14+W14^2+M14^2)</f>
        <v>8.6435686526903865E-2</v>
      </c>
      <c r="Y14" s="156">
        <v>2</v>
      </c>
      <c r="Z14" s="154" t="str">
        <f t="shared" si="1"/>
        <v>0.17</v>
      </c>
      <c r="AA14" s="157">
        <f>3*Z14/B14</f>
        <v>0.3923076923076923</v>
      </c>
      <c r="AB14" s="160">
        <f>A14</f>
        <v>1000</v>
      </c>
      <c r="AC14" s="158"/>
      <c r="AD14" s="168">
        <f t="shared" si="5"/>
        <v>1</v>
      </c>
      <c r="AE14" s="168">
        <f>D14^2/$X14^2</f>
        <v>7.2478065809885556E-2</v>
      </c>
      <c r="AF14" s="168">
        <f>E14^2/$X14^2</f>
        <v>2.6047271906553614E-2</v>
      </c>
      <c r="AG14" s="168">
        <f t="shared" si="6"/>
        <v>0.28083322812571992</v>
      </c>
      <c r="AH14" s="168">
        <f t="shared" si="7"/>
        <v>0.62064143415784079</v>
      </c>
      <c r="AI14" s="168">
        <f t="shared" si="8"/>
        <v>0</v>
      </c>
      <c r="AJ14" s="168">
        <f t="shared" si="9"/>
        <v>7.3561362420407566E-17</v>
      </c>
    </row>
    <row r="15" spans="1:36" ht="17.100000000000001" customHeight="1" x14ac:dyDescent="0.25">
      <c r="A15" s="162">
        <v>500</v>
      </c>
      <c r="B15" s="139">
        <v>0.6</v>
      </c>
      <c r="C15" s="140"/>
      <c r="D15" s="141">
        <f>J$3/($B$3)*$A15</f>
        <v>1.1635000000000005E-2</v>
      </c>
      <c r="E15" s="139">
        <v>1.4579999999999999E-2</v>
      </c>
      <c r="F15" s="142">
        <f t="shared" si="2"/>
        <v>0</v>
      </c>
      <c r="G15" s="143">
        <f t="shared" si="0"/>
        <v>1.8653407865588532E-2</v>
      </c>
      <c r="H15" s="142">
        <f>K$3/$B$3*$A15</f>
        <v>1.0490704837036121E-3</v>
      </c>
      <c r="I15" s="144">
        <f>(((A15)*(8-N15)/(8*N15)*SQRT((0.00001*S15*R15/760*101325)^2+(0.000022*S15)^2+(-0.004*S15*P15)^2+(-0.009*Q15/100*S15)^2))^2+(A15*(S15-0.0012))^2*(O15^2/N15^4)+(A15*(S15-0.0012))^2*($N$3^2/8^4))*1000000</f>
        <v>1.1592228844924911E-3</v>
      </c>
      <c r="J15" s="139">
        <v>1</v>
      </c>
      <c r="K15" s="139">
        <f t="shared" si="3"/>
        <v>1</v>
      </c>
      <c r="L15" s="139">
        <f t="shared" ref="L15" si="12">J15</f>
        <v>1</v>
      </c>
      <c r="M15" s="144">
        <f>MAX(ABS(K15-J15)/10^(ROUND(LOG(J15),1)),ABS(L15-J15)/10^(ROUND(LOG(J15),1)))*B15/SQRT(3)</f>
        <v>0</v>
      </c>
      <c r="N15" s="139">
        <v>8</v>
      </c>
      <c r="O15" s="139">
        <v>7.0000000000000007E-2</v>
      </c>
      <c r="P15" s="139">
        <f>$O$3</f>
        <v>0.2</v>
      </c>
      <c r="Q15" s="139">
        <f>$P$3</f>
        <v>1</v>
      </c>
      <c r="R15" s="139">
        <f>$Q$3</f>
        <v>0.11</v>
      </c>
      <c r="S15" s="139">
        <v>1.1413689999999999E-3</v>
      </c>
      <c r="T15" s="139">
        <v>1.1999999999999999E-3</v>
      </c>
      <c r="U15" s="145">
        <v>0</v>
      </c>
      <c r="V15" s="139">
        <v>4.5000000000000003E-5</v>
      </c>
      <c r="W15" s="145">
        <f>0.001*(S15*(A15/N15)*$U$3*0.1*V15)/SQRT(3)</f>
        <v>3.7067045590951536E-10</v>
      </c>
      <c r="X15" s="146">
        <f>SQRT(G15^2+H15+I15+W15^2+M15^2)</f>
        <v>5.0559301747513316E-2</v>
      </c>
      <c r="Y15" s="147">
        <v>2</v>
      </c>
      <c r="Z15" s="145" t="str">
        <f t="shared" si="1"/>
        <v>0.10</v>
      </c>
      <c r="AA15" s="137">
        <f>3*Z15/B15</f>
        <v>0.50000000000000011</v>
      </c>
      <c r="AB15" s="162">
        <f>A15</f>
        <v>500</v>
      </c>
      <c r="AD15" s="167">
        <f t="shared" si="5"/>
        <v>1.0000000000000002</v>
      </c>
      <c r="AE15" s="167">
        <f>D15^2/$X15^2</f>
        <v>5.2957885991402269E-2</v>
      </c>
      <c r="AF15" s="167">
        <f>E15^2/$X15^2</f>
        <v>8.3159699827367747E-2</v>
      </c>
      <c r="AG15" s="167">
        <f t="shared" si="6"/>
        <v>0.41039544616685525</v>
      </c>
      <c r="AH15" s="167">
        <f t="shared" si="7"/>
        <v>0.45348696801437494</v>
      </c>
      <c r="AI15" s="167">
        <f t="shared" si="8"/>
        <v>0</v>
      </c>
      <c r="AJ15" s="167">
        <f t="shared" si="9"/>
        <v>5.3749423372454625E-17</v>
      </c>
    </row>
    <row r="16" spans="1:36" ht="17.100000000000001" customHeight="1" x14ac:dyDescent="0.25">
      <c r="A16" s="162">
        <v>300</v>
      </c>
      <c r="B16" s="139">
        <v>0.38</v>
      </c>
      <c r="C16" s="140"/>
      <c r="D16" s="141">
        <f>J$3/($B$3)*$A16</f>
        <v>6.9810000000000028E-3</v>
      </c>
      <c r="E16" s="139">
        <v>1.272E-2</v>
      </c>
      <c r="F16" s="142">
        <f t="shared" si="2"/>
        <v>0</v>
      </c>
      <c r="G16" s="143">
        <f t="shared" si="0"/>
        <v>1.4509747103240636E-2</v>
      </c>
      <c r="H16" s="142">
        <f>K$3/$B$3*$A16</f>
        <v>6.2944229022216728E-4</v>
      </c>
      <c r="I16" s="144">
        <f>(((A16)*(8-N16)/(8*N16)*SQRT((0.00001*S16*R16/760*101325)^2+(0.000022*S16)^2+(-0.004*S16*P16)^2+(-0.009*Q16/100*S16)^2))^2+(A16*(S16-0.0012))^2*(O16^2/N16^4)+(A16*(S16-0.0012))^2*($N$3^2/8^4))*1000000</f>
        <v>4.1732023841729686E-4</v>
      </c>
      <c r="J16" s="139">
        <v>1</v>
      </c>
      <c r="K16" s="139">
        <f>J16</f>
        <v>1</v>
      </c>
      <c r="L16" s="139">
        <f>J16</f>
        <v>1</v>
      </c>
      <c r="M16" s="144">
        <f>MAX(ABS(K16-J16)/10^(ROUND(LOG(J16),1)),ABS(L16-J16)/10^(ROUND(LOG(J16),1)))*B16/SQRT(3)</f>
        <v>0</v>
      </c>
      <c r="N16" s="139">
        <v>8</v>
      </c>
      <c r="O16" s="139">
        <v>7.0000000000000007E-2</v>
      </c>
      <c r="P16" s="139">
        <f>$O$3</f>
        <v>0.2</v>
      </c>
      <c r="Q16" s="139">
        <f>$P$3</f>
        <v>1</v>
      </c>
      <c r="R16" s="139">
        <f>$Q$3</f>
        <v>0.11</v>
      </c>
      <c r="S16" s="139">
        <v>1.1413689999999999E-3</v>
      </c>
      <c r="T16" s="139">
        <v>1.1999999999999999E-3</v>
      </c>
      <c r="U16" s="145">
        <v>0</v>
      </c>
      <c r="V16" s="139">
        <v>4.5000000000000003E-5</v>
      </c>
      <c r="W16" s="145">
        <f>0.001*(S16*(A16/N16)*$U$3*0.1*V16)/SQRT(3)</f>
        <v>2.2240227354570924E-10</v>
      </c>
      <c r="X16" s="146">
        <f>SQRT(G16^2+H16+I16+W16^2+M16^2)</f>
        <v>3.5458359940068636E-2</v>
      </c>
      <c r="Y16" s="147">
        <v>2</v>
      </c>
      <c r="Z16" s="145" t="str">
        <f t="shared" si="1"/>
        <v>0.071</v>
      </c>
      <c r="AA16" s="137">
        <f>3*Z16/B16</f>
        <v>0.56052631578947354</v>
      </c>
      <c r="AB16" s="162">
        <f>A16</f>
        <v>300</v>
      </c>
      <c r="AD16" s="167">
        <f t="shared" si="5"/>
        <v>1</v>
      </c>
      <c r="AE16" s="167">
        <f>D16^2/$X16^2</f>
        <v>3.8761269052375806E-2</v>
      </c>
      <c r="AF16" s="167">
        <f>E16^2/$X16^2</f>
        <v>0.12868766894561143</v>
      </c>
      <c r="AG16" s="167">
        <f t="shared" si="6"/>
        <v>0.50063202766206427</v>
      </c>
      <c r="AH16" s="167">
        <f t="shared" si="7"/>
        <v>0.33191903433994857</v>
      </c>
      <c r="AI16" s="167">
        <f t="shared" si="8"/>
        <v>0</v>
      </c>
      <c r="AJ16" s="167">
        <f t="shared" si="9"/>
        <v>3.9340616071570728E-17</v>
      </c>
    </row>
    <row r="17" spans="1:36" ht="17.100000000000001" customHeight="1" x14ac:dyDescent="0.25">
      <c r="A17" s="162">
        <v>200</v>
      </c>
      <c r="B17" s="139">
        <v>0.25</v>
      </c>
      <c r="C17" s="140"/>
      <c r="D17" s="141">
        <f>J$3/($B$3)*$A17</f>
        <v>4.6540000000000019E-3</v>
      </c>
      <c r="E17" s="139">
        <v>1.042E-2</v>
      </c>
      <c r="F17" s="142">
        <f t="shared" si="2"/>
        <v>0</v>
      </c>
      <c r="G17" s="143">
        <f t="shared" si="0"/>
        <v>1.1412103925219049E-2</v>
      </c>
      <c r="H17" s="142">
        <f>K$3/$B$3*$A17</f>
        <v>4.1962819348144486E-4</v>
      </c>
      <c r="I17" s="144">
        <f>(((A17)*(8-N17)/(8*N17)*SQRT((0.00001*S17*R17/760*101325)^2+(0.000022*S17)^2+(-0.004*S17*P17)^2+(-0.009*Q17/100*S17)^2))^2+(A17*(S17-0.0012))^2*(O17^2/N17^4)+(A17*(S17-0.0012))^2*($N$3^2/8^4))*1000000</f>
        <v>1.8547566151879861E-4</v>
      </c>
      <c r="J17" s="139">
        <v>1</v>
      </c>
      <c r="K17" s="139">
        <f t="shared" si="3"/>
        <v>1</v>
      </c>
      <c r="L17" s="139">
        <f t="shared" ref="L17" si="13">J17</f>
        <v>1</v>
      </c>
      <c r="M17" s="144">
        <f>MAX(ABS(K17-J17)/10^(ROUND(LOG(J17),1)),ABS(L17-J17)/10^(ROUND(LOG(J17),1)))*B17/SQRT(3)</f>
        <v>0</v>
      </c>
      <c r="N17" s="139">
        <v>8</v>
      </c>
      <c r="O17" s="139">
        <v>7.0000000000000007E-2</v>
      </c>
      <c r="P17" s="139">
        <f>$O$3</f>
        <v>0.2</v>
      </c>
      <c r="Q17" s="139">
        <f>$P$3</f>
        <v>1</v>
      </c>
      <c r="R17" s="139">
        <f>$Q$3</f>
        <v>0.11</v>
      </c>
      <c r="S17" s="139">
        <v>1.1413689999999999E-3</v>
      </c>
      <c r="T17" s="139">
        <v>1.1999999999999999E-3</v>
      </c>
      <c r="U17" s="145">
        <v>0</v>
      </c>
      <c r="V17" s="139">
        <v>4.5000000000000003E-5</v>
      </c>
      <c r="W17" s="145">
        <f>0.001*(S17*(A17/N17)*$U$3*0.1*V17)/SQRT(3)</f>
        <v>1.4826818236380615E-10</v>
      </c>
      <c r="X17" s="146">
        <f>SQRT(G17^2+H17+I17+W17^2+M17^2)</f>
        <v>2.7117152708207467E-2</v>
      </c>
      <c r="Y17" s="147">
        <v>2</v>
      </c>
      <c r="Z17" s="145" t="str">
        <f t="shared" si="1"/>
        <v>0.054</v>
      </c>
      <c r="AA17" s="137">
        <f>3*Z17/B17</f>
        <v>0.64800000000000002</v>
      </c>
      <c r="AB17" s="162">
        <f>A17</f>
        <v>200</v>
      </c>
      <c r="AD17" s="167">
        <f t="shared" si="5"/>
        <v>0.99999999999999989</v>
      </c>
      <c r="AE17" s="167">
        <f>D17^2/$X17^2</f>
        <v>2.9455376906191384E-2</v>
      </c>
      <c r="AF17" s="167">
        <f>E17^2/$X17^2</f>
        <v>0.1476546961704113</v>
      </c>
      <c r="AG17" s="167">
        <f t="shared" si="6"/>
        <v>0.57065875653494957</v>
      </c>
      <c r="AH17" s="167">
        <f t="shared" si="7"/>
        <v>0.25223117038844767</v>
      </c>
      <c r="AI17" s="167">
        <f t="shared" si="8"/>
        <v>0</v>
      </c>
      <c r="AJ17" s="167">
        <f t="shared" si="9"/>
        <v>2.989563299756977E-17</v>
      </c>
    </row>
    <row r="18" spans="1:36" s="159" customFormat="1" ht="17.100000000000001" customHeight="1" x14ac:dyDescent="0.25">
      <c r="A18" s="163">
        <v>100</v>
      </c>
      <c r="B18" s="149">
        <v>0.13</v>
      </c>
      <c r="C18" s="150"/>
      <c r="D18" s="161">
        <f>J$3/($B$3)*$A18</f>
        <v>2.3270000000000009E-3</v>
      </c>
      <c r="E18" s="149">
        <v>1.2659999999999999E-2</v>
      </c>
      <c r="F18" s="151">
        <f t="shared" si="2"/>
        <v>0</v>
      </c>
      <c r="G18" s="152">
        <f t="shared" si="0"/>
        <v>1.2872083320115668E-2</v>
      </c>
      <c r="H18" s="151">
        <f>K$3/$B$3*$A18</f>
        <v>2.0981409674072243E-4</v>
      </c>
      <c r="I18" s="153">
        <f>(((A18)*(8-N18)/(8*N18)*SQRT((0.00001*S18*R18/760*101325)^2+(0.000022*S18)^2+(-0.004*S18*P18)^2+(-0.009*Q18/100*S18)^2))^2+(A18*(S18-0.0012))^2*(O18^2/N18^4)+(A18*(S18-0.0012))^2*($N$3^2/8^4))*1000000</f>
        <v>4.6368915379699653E-5</v>
      </c>
      <c r="J18" s="149">
        <v>1</v>
      </c>
      <c r="K18" s="149">
        <f>J18</f>
        <v>1</v>
      </c>
      <c r="L18" s="149">
        <f>J18</f>
        <v>1</v>
      </c>
      <c r="M18" s="153">
        <f>MAX(ABS(K18-J18)/10^(ROUND(LOG(J18),1)),ABS(L18-J18)/10^(ROUND(LOG(J18),1)))*B18/SQRT(3)</f>
        <v>0</v>
      </c>
      <c r="N18" s="149">
        <v>8</v>
      </c>
      <c r="O18" s="149">
        <v>7.0000000000000007E-2</v>
      </c>
      <c r="P18" s="149">
        <f>$O$3</f>
        <v>0.2</v>
      </c>
      <c r="Q18" s="149">
        <f>$P$3</f>
        <v>1</v>
      </c>
      <c r="R18" s="149">
        <f>$Q$3</f>
        <v>0.11</v>
      </c>
      <c r="S18" s="149">
        <v>1.1413689999999999E-3</v>
      </c>
      <c r="T18" s="149">
        <v>1.1999999999999999E-3</v>
      </c>
      <c r="U18" s="154">
        <v>0</v>
      </c>
      <c r="V18" s="149">
        <v>4.5000000000000003E-5</v>
      </c>
      <c r="W18" s="154">
        <f>0.001*(S18*(A18/N18)*$U$3*0.1*V18)/SQRT(3)</f>
        <v>7.4134091181903075E-11</v>
      </c>
      <c r="X18" s="155">
        <f>SQRT(G18^2+H18+I18+W18^2+M18^2)</f>
        <v>2.0539560392579537E-2</v>
      </c>
      <c r="Y18" s="156">
        <v>2</v>
      </c>
      <c r="Z18" s="154" t="str">
        <f t="shared" si="1"/>
        <v>0.041</v>
      </c>
      <c r="AA18" s="157">
        <f>3*Z18/B18</f>
        <v>0.94615384615384612</v>
      </c>
      <c r="AB18" s="163">
        <f>A18</f>
        <v>100</v>
      </c>
      <c r="AC18" s="158"/>
      <c r="AD18" s="168">
        <f t="shared" si="5"/>
        <v>1</v>
      </c>
      <c r="AE18" s="168">
        <f>D18^2/$X18^2</f>
        <v>1.2835431645271954E-2</v>
      </c>
      <c r="AF18" s="168">
        <f>E18^2/$X18^2</f>
        <v>0.379913847107681</v>
      </c>
      <c r="AG18" s="168">
        <f t="shared" si="6"/>
        <v>0.49733883804016965</v>
      </c>
      <c r="AH18" s="168">
        <f t="shared" si="7"/>
        <v>0.10991188320687749</v>
      </c>
      <c r="AI18" s="168">
        <f t="shared" si="8"/>
        <v>0</v>
      </c>
      <c r="AJ18" s="168">
        <f t="shared" si="9"/>
        <v>1.3027276991040186E-17</v>
      </c>
    </row>
    <row r="19" spans="1:36" ht="17.100000000000001" customHeight="1" x14ac:dyDescent="0.25">
      <c r="A19" s="162">
        <v>50</v>
      </c>
      <c r="B19" s="139">
        <v>0.06</v>
      </c>
      <c r="C19" s="140"/>
      <c r="D19" s="130">
        <f>J$3/($B$3)*$A19</f>
        <v>1.1635000000000005E-3</v>
      </c>
      <c r="E19" s="139">
        <v>7.3499999999999998E-3</v>
      </c>
      <c r="F19" s="142">
        <f t="shared" si="2"/>
        <v>0</v>
      </c>
      <c r="G19" s="143">
        <f t="shared" si="0"/>
        <v>7.4415208291047606E-3</v>
      </c>
      <c r="H19" s="142">
        <f>K$3/$B$3*$A19</f>
        <v>1.0490704837036121E-4</v>
      </c>
      <c r="I19" s="144">
        <f>(((A19)*(8-N19)/(8*N19)*SQRT((0.00001*S19*R19/760*101325)^2+(0.000022*S19)^2+(-0.004*S19*P19)^2+(-0.009*Q19/100*S19)^2))^2+(A19*(S19-0.0012))^2*(O19^2/N19^4)+(A19*(S19-0.0012))^2*($N$3^2/8^4))*1000000</f>
        <v>1.1592228844924913E-5</v>
      </c>
      <c r="J19" s="139">
        <v>1</v>
      </c>
      <c r="K19" s="139">
        <f t="shared" si="3"/>
        <v>1</v>
      </c>
      <c r="L19" s="139">
        <f t="shared" ref="L19" si="14">J19</f>
        <v>1</v>
      </c>
      <c r="M19" s="144">
        <f>MAX(ABS(K19-J19)/10^(ROUND(LOG(J19),1)),ABS(L19-J19)/10^(ROUND(LOG(J19),1)))*B19/SQRT(3)</f>
        <v>0</v>
      </c>
      <c r="N19" s="139">
        <v>8</v>
      </c>
      <c r="O19" s="139">
        <v>7.0000000000000007E-2</v>
      </c>
      <c r="P19" s="139">
        <f>$O$3</f>
        <v>0.2</v>
      </c>
      <c r="Q19" s="139">
        <f>$P$3</f>
        <v>1</v>
      </c>
      <c r="R19" s="139">
        <f>$Q$3</f>
        <v>0.11</v>
      </c>
      <c r="S19" s="139">
        <v>1.1413689999999999E-3</v>
      </c>
      <c r="T19" s="139">
        <v>1.1999999999999999E-3</v>
      </c>
      <c r="U19" s="145">
        <v>0</v>
      </c>
      <c r="V19" s="139">
        <v>4.5000000000000003E-5</v>
      </c>
      <c r="W19" s="145">
        <f>0.001*(S19*(A19/N19)*$U$3*0.1*V19)/SQRT(3)</f>
        <v>3.7067045590951537E-11</v>
      </c>
      <c r="X19" s="146">
        <f>SQRT(G19^2+H19+I19+W19^2+M19^2)</f>
        <v>1.3110130032356129E-2</v>
      </c>
      <c r="Y19" s="147">
        <v>2</v>
      </c>
      <c r="Z19" s="145" t="str">
        <f t="shared" si="1"/>
        <v>0.026</v>
      </c>
      <c r="AA19" s="137">
        <f>3*Z19/B19</f>
        <v>1.3</v>
      </c>
      <c r="AB19" s="162">
        <f>A19</f>
        <v>50</v>
      </c>
      <c r="AD19" s="167">
        <f t="shared" si="5"/>
        <v>1</v>
      </c>
      <c r="AE19" s="167">
        <f>D19^2/$X19^2</f>
        <v>7.8762370171965423E-3</v>
      </c>
      <c r="AF19" s="167">
        <f>E19^2/$X19^2</f>
        <v>0.31431179560175199</v>
      </c>
      <c r="AG19" s="167">
        <f t="shared" si="6"/>
        <v>0.61036647220265783</v>
      </c>
      <c r="AH19" s="167">
        <f t="shared" si="7"/>
        <v>6.7445495178393683E-2</v>
      </c>
      <c r="AI19" s="167">
        <f t="shared" si="8"/>
        <v>0</v>
      </c>
      <c r="AJ19" s="167">
        <f t="shared" si="9"/>
        <v>7.9939595415086249E-18</v>
      </c>
    </row>
    <row r="20" spans="1:36" ht="17.100000000000001" customHeight="1" x14ac:dyDescent="0.25">
      <c r="A20" s="162">
        <v>20</v>
      </c>
      <c r="B20" s="139">
        <v>3.6999999999999998E-2</v>
      </c>
      <c r="C20" s="140"/>
      <c r="D20" s="141">
        <f>J$3/($B$3)*$A20</f>
        <v>4.654000000000002E-4</v>
      </c>
      <c r="E20" s="139">
        <v>6.1000000000000004E-3</v>
      </c>
      <c r="F20" s="142">
        <f t="shared" si="2"/>
        <v>0</v>
      </c>
      <c r="G20" s="143">
        <f t="shared" si="0"/>
        <v>6.1177281044518484E-3</v>
      </c>
      <c r="H20" s="142">
        <f>K$3/$B$3*$A20</f>
        <v>4.1962819348144483E-5</v>
      </c>
      <c r="I20" s="144">
        <f>(((A20)*(8-N20)/(8*N20)*SQRT((0.00001*S20*R20/760*101325)^2+(0.000022*S20)^2+(-0.004*S20*P20)^2+(-0.009*Q20/100*S20)^2))^2+(A20*(S20-0.0012))^2*(O20^2/N20^4)+(A20*(S20-0.0012))^2*($N$3^2/8^4))*1000000</f>
        <v>1.8547566151879861E-6</v>
      </c>
      <c r="J20" s="139">
        <v>1</v>
      </c>
      <c r="K20" s="139">
        <f>J20</f>
        <v>1</v>
      </c>
      <c r="L20" s="139">
        <f>J20</f>
        <v>1</v>
      </c>
      <c r="M20" s="144">
        <f>MAX(ABS(K20-J20)/10^(ROUND(LOG(J20),1)),ABS(L20-J20)/10^(ROUND(LOG(J20),1)))*B20/SQRT(3)</f>
        <v>0</v>
      </c>
      <c r="N20" s="139">
        <v>8</v>
      </c>
      <c r="O20" s="139">
        <v>7.0000000000000007E-2</v>
      </c>
      <c r="P20" s="139">
        <f>$O$3</f>
        <v>0.2</v>
      </c>
      <c r="Q20" s="139">
        <f>$P$3</f>
        <v>1</v>
      </c>
      <c r="R20" s="139">
        <f>$Q$3</f>
        <v>0.11</v>
      </c>
      <c r="S20" s="139">
        <v>1.1413689999999999E-3</v>
      </c>
      <c r="T20" s="139">
        <v>1.1999999999999999E-3</v>
      </c>
      <c r="U20" s="145">
        <v>0</v>
      </c>
      <c r="V20" s="139">
        <v>4.5000000000000003E-5</v>
      </c>
      <c r="W20" s="145">
        <f>0.001*(S20*(A20/N20)*$U$3*0.1*V20)/SQRT(3)</f>
        <v>1.4826818236380616E-11</v>
      </c>
      <c r="X20" s="146">
        <f>SQRT(G20^2+H20+I20+W20^2+M20^2)</f>
        <v>9.01355496590177E-3</v>
      </c>
      <c r="Y20" s="147">
        <v>2</v>
      </c>
      <c r="Z20" s="145" t="str">
        <f t="shared" si="1"/>
        <v>0.018</v>
      </c>
      <c r="AA20" s="137">
        <f>3*Z20/B20</f>
        <v>1.4594594594594594</v>
      </c>
      <c r="AB20" s="162">
        <f>A20</f>
        <v>20</v>
      </c>
      <c r="AD20" s="167">
        <f t="shared" si="5"/>
        <v>1.0000000000000002</v>
      </c>
      <c r="AE20" s="167">
        <f>D20^2/$X20^2</f>
        <v>2.6660023934417494E-3</v>
      </c>
      <c r="AF20" s="167">
        <f>E20^2/$X20^2</f>
        <v>0.45800207657370684</v>
      </c>
      <c r="AG20" s="167">
        <f t="shared" si="6"/>
        <v>0.51650251008700598</v>
      </c>
      <c r="AH20" s="167">
        <f t="shared" si="7"/>
        <v>2.2829410945845667E-2</v>
      </c>
      <c r="AI20" s="167">
        <f t="shared" si="8"/>
        <v>0</v>
      </c>
      <c r="AJ20" s="167">
        <f t="shared" si="9"/>
        <v>2.7058499159188888E-18</v>
      </c>
    </row>
    <row r="21" spans="1:36" ht="17.100000000000001" customHeight="1" x14ac:dyDescent="0.25">
      <c r="A21" s="162">
        <v>20</v>
      </c>
      <c r="B21" s="139">
        <v>3.6999999999999998E-2</v>
      </c>
      <c r="C21" s="140"/>
      <c r="D21" s="141">
        <f>J$3/($B$3)*$A21</f>
        <v>4.654000000000002E-4</v>
      </c>
      <c r="E21" s="139">
        <v>4.9199999999999999E-3</v>
      </c>
      <c r="F21" s="142">
        <f t="shared" si="2"/>
        <v>0</v>
      </c>
      <c r="G21" s="143">
        <f t="shared" si="0"/>
        <v>4.9419628853321022E-3</v>
      </c>
      <c r="H21" s="142">
        <f>K$3/$B$3*$A21</f>
        <v>4.1962819348144483E-5</v>
      </c>
      <c r="I21" s="144">
        <f>(((A21)*(8-N21)/(8*N21)*SQRT((0.00001*S21*R21/760*101325)^2+(0.000022*S21)^2+(-0.004*S21*P21)^2+(-0.009*Q21/100*S21)^2))^2+(A21*(S21-0.0012))^2*(O21^2/N21^4)+(A21*(S21-0.0012))^2*($N$3^2/8^4))*1000000</f>
        <v>1.8547566151879861E-6</v>
      </c>
      <c r="J21" s="139">
        <v>1</v>
      </c>
      <c r="K21" s="139">
        <f t="shared" si="3"/>
        <v>1</v>
      </c>
      <c r="L21" s="139">
        <f t="shared" ref="L21" si="15">J21</f>
        <v>1</v>
      </c>
      <c r="M21" s="144">
        <f>MAX(ABS(K21-J21)/10^(ROUND(LOG(J21),1)),ABS(L21-J21)/10^(ROUND(LOG(J21),1)))*B21/SQRT(3)</f>
        <v>0</v>
      </c>
      <c r="N21" s="139">
        <v>8</v>
      </c>
      <c r="O21" s="139">
        <v>7.0000000000000007E-2</v>
      </c>
      <c r="P21" s="139">
        <f>$O$3</f>
        <v>0.2</v>
      </c>
      <c r="Q21" s="139">
        <f>$P$3</f>
        <v>1</v>
      </c>
      <c r="R21" s="139">
        <f>$Q$3</f>
        <v>0.11</v>
      </c>
      <c r="S21" s="139">
        <v>1.1413689999999999E-3</v>
      </c>
      <c r="T21" s="139">
        <v>1.1999999999999999E-3</v>
      </c>
      <c r="U21" s="145">
        <v>0</v>
      </c>
      <c r="V21" s="139">
        <v>4.5000000000000003E-5</v>
      </c>
      <c r="W21" s="145">
        <f>0.001*(S21*(A21/N21)*$U$3*0.1*V21)/SQRT(3)</f>
        <v>1.4826818236380616E-11</v>
      </c>
      <c r="X21" s="146">
        <f>SQRT(G21^2+H21+I21+W21^2+M21^2)</f>
        <v>8.2607852606960113E-3</v>
      </c>
      <c r="Y21" s="147">
        <v>2</v>
      </c>
      <c r="Z21" s="145" t="str">
        <f t="shared" si="1"/>
        <v>0.017</v>
      </c>
      <c r="AA21" s="137">
        <f>3*Z21/B21</f>
        <v>1.3783783783783785</v>
      </c>
      <c r="AB21" s="162">
        <f>A21</f>
        <v>20</v>
      </c>
      <c r="AD21" s="167">
        <f t="shared" si="5"/>
        <v>1</v>
      </c>
      <c r="AE21" s="167">
        <f>D21^2/$X21^2</f>
        <v>3.1740231666656737E-3</v>
      </c>
      <c r="AF21" s="167">
        <f>E21^2/$X21^2</f>
        <v>0.35472152257940914</v>
      </c>
      <c r="AG21" s="167">
        <f t="shared" si="6"/>
        <v>0.61492477902118869</v>
      </c>
      <c r="AH21" s="167">
        <f t="shared" si="7"/>
        <v>2.7179675232736539E-2</v>
      </c>
      <c r="AI21" s="167">
        <f t="shared" si="8"/>
        <v>0</v>
      </c>
      <c r="AJ21" s="167">
        <f t="shared" si="9"/>
        <v>3.2214638440588372E-18</v>
      </c>
    </row>
    <row r="22" spans="1:36" s="159" customFormat="1" ht="17.100000000000001" customHeight="1" x14ac:dyDescent="0.25">
      <c r="A22" s="163">
        <v>10</v>
      </c>
      <c r="B22" s="149">
        <v>2.5000000000000001E-2</v>
      </c>
      <c r="C22" s="150"/>
      <c r="D22" s="161">
        <f>J$3/($B$3)*$A22</f>
        <v>2.327000000000001E-4</v>
      </c>
      <c r="E22" s="149">
        <v>5.8199999999999997E-3</v>
      </c>
      <c r="F22" s="151">
        <f t="shared" si="2"/>
        <v>0</v>
      </c>
      <c r="G22" s="152">
        <f t="shared" si="0"/>
        <v>5.8246501431416459E-3</v>
      </c>
      <c r="H22" s="151">
        <f>K$3/$B$3*$A22</f>
        <v>2.0981409674072241E-5</v>
      </c>
      <c r="I22" s="153">
        <f>(((A22)*(8-N22)/(8*N22)*SQRT((0.00001*S22*R22/760*101325)^2+(0.000022*S22)^2+(-0.004*S22*P22)^2+(-0.009*Q22/100*S22)^2))^2+(A22*(S22-0.0012))^2*(O22^2/N22^4)+(A22*(S22-0.0012))^2*($N$3^2/8^4))*1000000</f>
        <v>4.6368915379699653E-7</v>
      </c>
      <c r="J22" s="149">
        <v>1</v>
      </c>
      <c r="K22" s="149">
        <f>J22</f>
        <v>1</v>
      </c>
      <c r="L22" s="149">
        <f>J22</f>
        <v>1</v>
      </c>
      <c r="M22" s="153">
        <f>MAX(ABS(K22-J22)/10^(ROUND(LOG(J22),1)),ABS(L22-J22)/10^(ROUND(LOG(J22),1)))*B22/SQRT(3)</f>
        <v>0</v>
      </c>
      <c r="N22" s="149">
        <v>8</v>
      </c>
      <c r="O22" s="149">
        <v>7.0000000000000007E-2</v>
      </c>
      <c r="P22" s="149">
        <f>$O$3</f>
        <v>0.2</v>
      </c>
      <c r="Q22" s="149">
        <f>$P$3</f>
        <v>1</v>
      </c>
      <c r="R22" s="149">
        <f>$Q$3</f>
        <v>0.11</v>
      </c>
      <c r="S22" s="149">
        <v>1.1413689999999999E-3</v>
      </c>
      <c r="T22" s="149">
        <v>1.1999999999999999E-3</v>
      </c>
      <c r="U22" s="154">
        <v>0</v>
      </c>
      <c r="V22" s="149">
        <v>4.5000000000000003E-5</v>
      </c>
      <c r="W22" s="154">
        <f>0.001*(S22*(A22/N22)*$U$3*0.1*V22)/SQRT(3)</f>
        <v>7.4134091181903078E-12</v>
      </c>
      <c r="X22" s="155">
        <f>SQRT(G22^2+H22+I22+W22^2+M22^2)</f>
        <v>7.4412128122954011E-3</v>
      </c>
      <c r="Y22" s="156">
        <v>2</v>
      </c>
      <c r="Z22" s="154" t="str">
        <f t="shared" si="1"/>
        <v>0.015</v>
      </c>
      <c r="AA22" s="157">
        <f>3*Z22/B22</f>
        <v>1.7999999999999998</v>
      </c>
      <c r="AB22" s="163">
        <f>A22</f>
        <v>10</v>
      </c>
      <c r="AC22" s="158"/>
      <c r="AD22" s="168">
        <f t="shared" si="5"/>
        <v>1</v>
      </c>
      <c r="AE22" s="168">
        <f>D22^2/$X22^2</f>
        <v>9.7792447652511323E-4</v>
      </c>
      <c r="AF22" s="168">
        <f>E22^2/$X22^2</f>
        <v>0.6117282246664586</v>
      </c>
      <c r="AG22" s="168">
        <f t="shared" si="6"/>
        <v>0.37891972493593229</v>
      </c>
      <c r="AH22" s="168">
        <f t="shared" si="7"/>
        <v>8.3741259210841027E-3</v>
      </c>
      <c r="AI22" s="168">
        <f t="shared" si="8"/>
        <v>0</v>
      </c>
      <c r="AJ22" s="168">
        <f t="shared" si="9"/>
        <v>9.9254106788869902E-19</v>
      </c>
    </row>
    <row r="23" spans="1:36" ht="17.100000000000001" customHeight="1" x14ac:dyDescent="0.25">
      <c r="A23" s="162">
        <v>5</v>
      </c>
      <c r="B23" s="139">
        <v>1.7000000000000001E-2</v>
      </c>
      <c r="C23" s="140"/>
      <c r="D23" s="130">
        <f>J$3/($B$3)*$A23</f>
        <v>1.1635000000000005E-4</v>
      </c>
      <c r="E23" s="139">
        <v>2.9499999999999999E-3</v>
      </c>
      <c r="F23" s="142">
        <f t="shared" si="2"/>
        <v>0</v>
      </c>
      <c r="G23" s="143">
        <f t="shared" si="0"/>
        <v>2.9522935698368482E-3</v>
      </c>
      <c r="H23" s="142">
        <f>K$3/$B$3*$A23</f>
        <v>1.0490704837036121E-5</v>
      </c>
      <c r="I23" s="144">
        <f>(((A23)*(8-N23)/(8*N23)*SQRT((0.00001*S23*R23/760*101325)^2+(0.000022*S23)^2+(-0.004*S23*P23)^2+(-0.009*Q23/100*S23)^2))^2+(A23*(S23-0.0012))^2*(O23^2/N23^4)+(A23*(S23-0.0012))^2*($N$3^2/8^4))*1000000</f>
        <v>1.1592228844924913E-7</v>
      </c>
      <c r="J23" s="139">
        <v>1</v>
      </c>
      <c r="K23" s="139">
        <f t="shared" si="3"/>
        <v>1</v>
      </c>
      <c r="L23" s="139">
        <f t="shared" ref="L23" si="16">J23</f>
        <v>1</v>
      </c>
      <c r="M23" s="144">
        <f>MAX(ABS(K23-J23)/10^(ROUND(LOG(J23),1)),ABS(L23-J23)/10^(ROUND(LOG(J23),1)))*B23/SQRT(3)</f>
        <v>0</v>
      </c>
      <c r="N23" s="139">
        <v>8</v>
      </c>
      <c r="O23" s="139">
        <v>7.0000000000000007E-2</v>
      </c>
      <c r="P23" s="139">
        <f>$O$3</f>
        <v>0.2</v>
      </c>
      <c r="Q23" s="139">
        <f>$P$3</f>
        <v>1</v>
      </c>
      <c r="R23" s="139">
        <f>$Q$3</f>
        <v>0.11</v>
      </c>
      <c r="S23" s="139">
        <v>1.1413689999999999E-3</v>
      </c>
      <c r="T23" s="139">
        <v>1.1999999999999999E-3</v>
      </c>
      <c r="U23" s="145">
        <v>0</v>
      </c>
      <c r="V23" s="139">
        <v>4.5000000000000003E-5</v>
      </c>
      <c r="W23" s="145">
        <f>0.001*(S23*(A23/N23)*$U$3*0.1*V23)/SQRT(3)</f>
        <v>3.7067045590951539E-12</v>
      </c>
      <c r="X23" s="146">
        <f>SQRT(G23^2+H23+I23+W23^2+M23^2)</f>
        <v>4.3957552761710213E-3</v>
      </c>
      <c r="Y23" s="147">
        <v>2</v>
      </c>
      <c r="Z23" s="145" t="str">
        <f t="shared" si="1"/>
        <v>0.0088</v>
      </c>
      <c r="AA23" s="137">
        <f>3*Z23/B23</f>
        <v>1.552941176470588</v>
      </c>
      <c r="AB23" s="162">
        <f>A23</f>
        <v>5</v>
      </c>
      <c r="AD23" s="167">
        <f t="shared" si="5"/>
        <v>1</v>
      </c>
      <c r="AE23" s="167">
        <f>D23^2/$X23^2</f>
        <v>7.005929506482449E-4</v>
      </c>
      <c r="AF23" s="167">
        <f>E23^2/$X23^2</f>
        <v>0.45037784635893446</v>
      </c>
      <c r="AG23" s="167">
        <f t="shared" si="6"/>
        <v>0.54292226961121337</v>
      </c>
      <c r="AH23" s="167">
        <f t="shared" si="7"/>
        <v>5.9992910792039077E-3</v>
      </c>
      <c r="AI23" s="167">
        <f t="shared" si="8"/>
        <v>0</v>
      </c>
      <c r="AJ23" s="167">
        <f t="shared" si="9"/>
        <v>7.1106439411617114E-19</v>
      </c>
    </row>
    <row r="24" spans="1:36" ht="17.100000000000001" customHeight="1" x14ac:dyDescent="0.25">
      <c r="A24" s="162">
        <v>3</v>
      </c>
      <c r="B24" s="139">
        <v>1.7000000000000001E-2</v>
      </c>
      <c r="C24" s="140"/>
      <c r="D24" s="141">
        <f>J$3/($B$3)*$A24</f>
        <v>6.9810000000000024E-5</v>
      </c>
      <c r="E24" s="139">
        <v>1.8500000000000001E-3</v>
      </c>
      <c r="F24" s="142">
        <f t="shared" si="2"/>
        <v>0</v>
      </c>
      <c r="G24" s="143">
        <f t="shared" si="0"/>
        <v>1.8513166763414626E-3</v>
      </c>
      <c r="H24" s="142">
        <f>K$3/$B$3*$A24</f>
        <v>6.2944229022216724E-6</v>
      </c>
      <c r="I24" s="144">
        <f>(((A24)*(8-N24)/(8*N24)*SQRT((0.00001*S24*R24/760*101325)^2+(0.000022*S24)^2+(-0.004*S24*P24)^2+(-0.009*Q24/100*S24)^2))^2+(A24*(S24-0.0012))^2*(O24^2/N24^4)+(A24*(S24-0.0012))^2*($N$3^2/8^4))*1000000</f>
        <v>4.1732023841729684E-8</v>
      </c>
      <c r="J24" s="139">
        <v>1</v>
      </c>
      <c r="K24" s="139">
        <f>J24</f>
        <v>1</v>
      </c>
      <c r="L24" s="139">
        <f>J24</f>
        <v>1</v>
      </c>
      <c r="M24" s="144">
        <f>MAX(ABS(K24-J24)/10^(ROUND(LOG(J24),1)),ABS(L24-J24)/10^(ROUND(LOG(J24),1)))*B24/SQRT(3)</f>
        <v>0</v>
      </c>
      <c r="N24" s="139">
        <v>8</v>
      </c>
      <c r="O24" s="139">
        <v>7.0000000000000007E-2</v>
      </c>
      <c r="P24" s="139">
        <f>$O$3</f>
        <v>0.2</v>
      </c>
      <c r="Q24" s="139">
        <f>$P$3</f>
        <v>1</v>
      </c>
      <c r="R24" s="139">
        <f>$Q$3</f>
        <v>0.11</v>
      </c>
      <c r="S24" s="139">
        <v>1.1413689999999999E-3</v>
      </c>
      <c r="T24" s="139">
        <v>1.1999999999999999E-3</v>
      </c>
      <c r="U24" s="145">
        <v>0</v>
      </c>
      <c r="V24" s="139">
        <v>4.5000000000000003E-5</v>
      </c>
      <c r="W24" s="145">
        <f>0.001*(S24*(A24/N24)*$U$3*0.1*V24)/SQRT(3)</f>
        <v>2.2240227354570929E-12</v>
      </c>
      <c r="X24" s="146">
        <f>SQRT(G24^2+H24+I24+W24^2+M24^2)</f>
        <v>3.1246645199386452E-3</v>
      </c>
      <c r="Y24" s="147">
        <v>2</v>
      </c>
      <c r="Z24" s="145" t="str">
        <f t="shared" si="1"/>
        <v>0.0062</v>
      </c>
      <c r="AA24" s="137">
        <f>3*Z24/B24</f>
        <v>1.0941176470588234</v>
      </c>
      <c r="AB24" s="162">
        <f>A24</f>
        <v>3</v>
      </c>
      <c r="AD24" s="167">
        <f t="shared" si="5"/>
        <v>0.99999999999999978</v>
      </c>
      <c r="AE24" s="167">
        <f>D24^2/$X24^2</f>
        <v>4.991470213663769E-4</v>
      </c>
      <c r="AF24" s="167">
        <f>E24^2/$X24^2</f>
        <v>0.35053925927671931</v>
      </c>
      <c r="AG24" s="167">
        <f t="shared" si="6"/>
        <v>0.64468731679158586</v>
      </c>
      <c r="AH24" s="167">
        <f t="shared" si="7"/>
        <v>4.2742769103282143E-3</v>
      </c>
      <c r="AI24" s="167">
        <f t="shared" si="8"/>
        <v>0</v>
      </c>
      <c r="AJ24" s="167">
        <f t="shared" si="9"/>
        <v>5.066075443584877E-19</v>
      </c>
    </row>
    <row r="25" spans="1:36" ht="17.100000000000001" customHeight="1" x14ac:dyDescent="0.25">
      <c r="A25" s="162">
        <v>2</v>
      </c>
      <c r="B25" s="139">
        <v>1.7000000000000001E-2</v>
      </c>
      <c r="C25" s="140"/>
      <c r="D25" s="141">
        <f>J$3/($B$3)*$A25</f>
        <v>4.6540000000000019E-5</v>
      </c>
      <c r="E25" s="139">
        <v>1.2800000000000001E-3</v>
      </c>
      <c r="F25" s="142">
        <f t="shared" si="2"/>
        <v>0</v>
      </c>
      <c r="G25" s="143">
        <f t="shared" si="0"/>
        <v>1.2808458032097386E-3</v>
      </c>
      <c r="H25" s="142">
        <f>K$3/$B$3*$A25</f>
        <v>4.1962819348144483E-6</v>
      </c>
      <c r="I25" s="144">
        <f>(((A25)*(8-N25)/(8*N25)*SQRT((0.00001*S25*R25/760*101325)^2+(0.000022*S25)^2+(-0.004*S25*P25)^2+(-0.009*Q25/100*S25)^2))^2+(A25*(S25-0.0012))^2*(O25^2/N25^4)+(A25*(S25-0.0012))^2*($N$3^2/8^4))*1000000</f>
        <v>1.8547566151879859E-8</v>
      </c>
      <c r="J25" s="139">
        <v>1</v>
      </c>
      <c r="K25" s="139">
        <f t="shared" si="3"/>
        <v>1</v>
      </c>
      <c r="L25" s="139">
        <f t="shared" ref="L25" si="17">J25</f>
        <v>1</v>
      </c>
      <c r="M25" s="144">
        <f>MAX(ABS(K25-J25)/10^(ROUND(LOG(J25),1)),ABS(L25-J25)/10^(ROUND(LOG(J25),1)))*B25/SQRT(3)</f>
        <v>0</v>
      </c>
      <c r="N25" s="139">
        <v>8</v>
      </c>
      <c r="O25" s="139">
        <v>7.0000000000000007E-2</v>
      </c>
      <c r="P25" s="139">
        <f>$O$3</f>
        <v>0.2</v>
      </c>
      <c r="Q25" s="139">
        <f>$P$3</f>
        <v>1</v>
      </c>
      <c r="R25" s="139">
        <f>$Q$3</f>
        <v>0.11</v>
      </c>
      <c r="S25" s="139">
        <v>1.1413689999999999E-3</v>
      </c>
      <c r="T25" s="139">
        <v>1.1999999999999999E-3</v>
      </c>
      <c r="U25" s="145">
        <v>0</v>
      </c>
      <c r="V25" s="139">
        <v>4.5000000000000003E-5</v>
      </c>
      <c r="W25" s="145">
        <f>0.001*(S25*(A25/N25)*$U$3*0.1*V25)/SQRT(3)</f>
        <v>1.4826818236380616E-12</v>
      </c>
      <c r="X25" s="146">
        <f>SQRT(G25^2+H25+I25+W25^2+M25^2)</f>
        <v>2.4197924441088595E-3</v>
      </c>
      <c r="Y25" s="147">
        <v>2</v>
      </c>
      <c r="Z25" s="145" t="str">
        <f t="shared" si="1"/>
        <v>0.0048</v>
      </c>
      <c r="AA25" s="137">
        <f>3*Z25/B25</f>
        <v>0.84705882352941164</v>
      </c>
      <c r="AB25" s="162">
        <f>A25</f>
        <v>2</v>
      </c>
      <c r="AD25" s="167">
        <f t="shared" si="5"/>
        <v>1</v>
      </c>
      <c r="AE25" s="167">
        <f>D25^2/$X25^2</f>
        <v>3.699103860956962E-4</v>
      </c>
      <c r="AF25" s="167">
        <f>E25^2/$X25^2</f>
        <v>0.27981030618277181</v>
      </c>
      <c r="AG25" s="167">
        <f t="shared" si="6"/>
        <v>0.71665218079203175</v>
      </c>
      <c r="AH25" s="167">
        <f t="shared" si="7"/>
        <v>3.1676026391007799E-3</v>
      </c>
      <c r="AI25" s="167">
        <f t="shared" si="8"/>
        <v>0</v>
      </c>
      <c r="AJ25" s="167">
        <f t="shared" si="9"/>
        <v>3.7543926801295756E-19</v>
      </c>
    </row>
    <row r="26" spans="1:36" s="159" customFormat="1" ht="17.100000000000001" customHeight="1" x14ac:dyDescent="0.25">
      <c r="A26" s="163">
        <v>1</v>
      </c>
      <c r="B26" s="149">
        <v>1.7000000000000001E-2</v>
      </c>
      <c r="C26" s="150"/>
      <c r="D26" s="161">
        <f>J$3/($B$3)*$A26</f>
        <v>2.3270000000000009E-5</v>
      </c>
      <c r="E26" s="149">
        <v>9.2000000000000003E-4</v>
      </c>
      <c r="F26" s="151">
        <f t="shared" si="2"/>
        <v>0</v>
      </c>
      <c r="G26" s="152">
        <f t="shared" si="0"/>
        <v>9.2029424256593066E-4</v>
      </c>
      <c r="H26" s="151">
        <f>K$3/$B$3*$A26</f>
        <v>2.0981409674072241E-6</v>
      </c>
      <c r="I26" s="153">
        <f>(((A26)*(8-N26)/(8*N26)*SQRT((0.00001*S26*R26/760*101325)^2+(0.000022*S26)^2+(-0.004*S26*P26)^2+(-0.009*Q26/100*S26)^2))^2+(A26*(S26-0.0012))^2*(O26^2/N26^4)+(A26*(S26-0.0012))^2*($N$3^2/8^4))*1000000</f>
        <v>4.6368915379699647E-9</v>
      </c>
      <c r="J26" s="149">
        <v>1</v>
      </c>
      <c r="K26" s="149">
        <f>J26</f>
        <v>1</v>
      </c>
      <c r="L26" s="149">
        <f>J26</f>
        <v>1</v>
      </c>
      <c r="M26" s="153">
        <f>MAX(ABS(K26-J26)/10^(ROUND(LOG(J26),1)),ABS(L26-J26)/10^(ROUND(LOG(J26),1)))*B26/SQRT(3)</f>
        <v>0</v>
      </c>
      <c r="N26" s="149">
        <v>8</v>
      </c>
      <c r="O26" s="149">
        <v>7.0000000000000007E-2</v>
      </c>
      <c r="P26" s="149">
        <f>$O$3</f>
        <v>0.2</v>
      </c>
      <c r="Q26" s="149">
        <f>$P$3</f>
        <v>1</v>
      </c>
      <c r="R26" s="149">
        <f>$Q$3</f>
        <v>0.11</v>
      </c>
      <c r="S26" s="149">
        <v>1.1413689999999999E-3</v>
      </c>
      <c r="T26" s="149">
        <v>1.1999999999999999E-3</v>
      </c>
      <c r="U26" s="154">
        <v>0</v>
      </c>
      <c r="V26" s="149">
        <v>4.5000000000000003E-5</v>
      </c>
      <c r="W26" s="154">
        <f>0.001*(S26*(A26/N26)*$U$3*0.1*V26)/SQRT(3)</f>
        <v>7.413409118190308E-13</v>
      </c>
      <c r="X26" s="155">
        <f>SQRT(G26^2+H26+I26+W26^2+M26^2)</f>
        <v>1.7174747019520242E-3</v>
      </c>
      <c r="Y26" s="156">
        <v>2</v>
      </c>
      <c r="Z26" s="154" t="str">
        <f t="shared" si="1"/>
        <v>0.0034</v>
      </c>
      <c r="AA26" s="157">
        <f>3*Z26/B26</f>
        <v>0.59999999999999987</v>
      </c>
      <c r="AB26" s="163">
        <f>A26</f>
        <v>1</v>
      </c>
      <c r="AC26" s="158"/>
      <c r="AD26" s="168">
        <f t="shared" si="5"/>
        <v>0.99999999999999989</v>
      </c>
      <c r="AE26" s="168">
        <f>D26^2/$X26^2</f>
        <v>1.8357437959691658E-4</v>
      </c>
      <c r="AF26" s="168">
        <f>E26^2/$X26^2</f>
        <v>0.28694255250776157</v>
      </c>
      <c r="AG26" s="168">
        <f t="shared" si="6"/>
        <v>0.71130189592265236</v>
      </c>
      <c r="AH26" s="168">
        <f t="shared" si="7"/>
        <v>1.5719771899890616E-3</v>
      </c>
      <c r="AI26" s="168">
        <f t="shared" si="8"/>
        <v>0</v>
      </c>
      <c r="AJ26" s="168">
        <f t="shared" si="9"/>
        <v>1.8631818216634023E-19</v>
      </c>
    </row>
    <row r="27" spans="1:36" ht="17.100000000000001" customHeight="1" x14ac:dyDescent="0.25">
      <c r="A27" s="162">
        <v>0.5</v>
      </c>
      <c r="B27" s="139">
        <v>5.0000000000000001E-3</v>
      </c>
      <c r="C27" s="140"/>
      <c r="D27" s="130">
        <f>J$3/($B$3)*$A27</f>
        <v>1.1635000000000005E-5</v>
      </c>
      <c r="E27" s="139">
        <v>4.8000000000000001E-4</v>
      </c>
      <c r="F27" s="142">
        <f t="shared" si="2"/>
        <v>0</v>
      </c>
      <c r="G27" s="143">
        <f t="shared" si="0"/>
        <v>4.8014099306870268E-4</v>
      </c>
      <c r="H27" s="142">
        <f>K$3/$B$3*$A27</f>
        <v>1.0490704837036121E-6</v>
      </c>
      <c r="I27" s="144">
        <f>(((A27)*(8-N27)/(8*N27)*SQRT((0.00001*S27*R27/760*101325)^2+(0.000022*S27)^2+(-0.004*S27*P27)^2+(-0.009*Q27/100*S27)^2))^2+(A27*(S27-0.0012))^2*(O27^2/N27^4)+(A27*(S27-0.0012))^2*($N$3^2/8^4))*1000000</f>
        <v>1.1592228844924912E-9</v>
      </c>
      <c r="J27" s="139">
        <v>1</v>
      </c>
      <c r="K27" s="139">
        <f t="shared" si="3"/>
        <v>1</v>
      </c>
      <c r="L27" s="139">
        <f t="shared" ref="L27" si="18">J27</f>
        <v>1</v>
      </c>
      <c r="M27" s="144">
        <f>MAX(ABS(K27-J27)/10^(ROUND(LOG(J27),1)),ABS(L27-J27)/10^(ROUND(LOG(J27),1)))*B27/SQRT(3)</f>
        <v>0</v>
      </c>
      <c r="N27" s="139">
        <v>8</v>
      </c>
      <c r="O27" s="139">
        <v>7.0000000000000007E-2</v>
      </c>
      <c r="P27" s="139">
        <f>$O$3</f>
        <v>0.2</v>
      </c>
      <c r="Q27" s="139">
        <f>$P$3</f>
        <v>1</v>
      </c>
      <c r="R27" s="139">
        <f>$Q$3</f>
        <v>0.11</v>
      </c>
      <c r="S27" s="139">
        <v>1.1413689999999999E-3</v>
      </c>
      <c r="T27" s="139">
        <v>1.1999999999999999E-3</v>
      </c>
      <c r="U27" s="145">
        <v>0</v>
      </c>
      <c r="V27" s="139">
        <v>3.8999999999999999E-5</v>
      </c>
      <c r="W27" s="145">
        <f>0.001*(S27*(A27/N27)*$U$3*0.1*V27)/SQRT(3)</f>
        <v>3.2124772845491336E-13</v>
      </c>
      <c r="X27" s="146">
        <f>SQRT(G27^2+H27+I27+W27^2+M27^2)</f>
        <v>1.1317089200908088E-3</v>
      </c>
      <c r="Y27" s="147">
        <v>2</v>
      </c>
      <c r="Z27" s="145" t="str">
        <f t="shared" si="1"/>
        <v>0.0023</v>
      </c>
      <c r="AA27" s="137">
        <f>3*Z27/B27</f>
        <v>1.38</v>
      </c>
      <c r="AB27" s="162">
        <f>A27</f>
        <v>0.5</v>
      </c>
      <c r="AD27" s="167">
        <f t="shared" si="5"/>
        <v>0.99999999999999989</v>
      </c>
      <c r="AE27" s="167">
        <f>D27^2/$X27^2</f>
        <v>1.0569715487539246E-4</v>
      </c>
      <c r="AF27" s="167">
        <f>E27^2/$X27^2</f>
        <v>0.17989247492102223</v>
      </c>
      <c r="AG27" s="167">
        <f t="shared" si="6"/>
        <v>0.81909672604182604</v>
      </c>
      <c r="AH27" s="167">
        <f t="shared" si="7"/>
        <v>9.0510188227621764E-4</v>
      </c>
      <c r="AI27" s="167">
        <f t="shared" si="8"/>
        <v>0</v>
      </c>
      <c r="AJ27" s="167">
        <f t="shared" si="9"/>
        <v>8.0576918174956165E-20</v>
      </c>
    </row>
    <row r="28" spans="1:36" ht="17.100000000000001" customHeight="1" x14ac:dyDescent="0.25">
      <c r="A28" s="162">
        <v>0.3</v>
      </c>
      <c r="B28" s="139">
        <v>5.0000000000000001E-3</v>
      </c>
      <c r="C28" s="140"/>
      <c r="D28" s="141">
        <f>J$3/($B$3)*$A28</f>
        <v>6.9810000000000023E-6</v>
      </c>
      <c r="E28" s="139">
        <v>3.2000000000000003E-4</v>
      </c>
      <c r="F28" s="142">
        <f t="shared" si="2"/>
        <v>0</v>
      </c>
      <c r="G28" s="143">
        <f t="shared" si="0"/>
        <v>3.2007613838116707E-4</v>
      </c>
      <c r="H28" s="142">
        <f>K$3/$B$3*$A28</f>
        <v>6.2944229022216726E-7</v>
      </c>
      <c r="I28" s="144">
        <f>(((A28)*(8-N28)/(8*N28)*SQRT((0.00001*S28*R28/760*101325)^2+(0.000022*S28)^2+(-0.004*S28*P28)^2+(-0.009*Q28/100*S28)^2))^2+(A28*(S28-0.0012))^2*(O28^2/N28^4)+(A28*(S28-0.0012))^2*($N$3^2/8^4))*1000000</f>
        <v>4.1732023841729681E-10</v>
      </c>
      <c r="J28" s="139">
        <v>1</v>
      </c>
      <c r="K28" s="139">
        <f>J28</f>
        <v>1</v>
      </c>
      <c r="L28" s="139">
        <f>J28</f>
        <v>1</v>
      </c>
      <c r="M28" s="144">
        <f>MAX(ABS(K28-J28)/10^(ROUND(LOG(J28),1)),ABS(L28-J28)/10^(ROUND(LOG(J28),1)))*B28/SQRT(3)</f>
        <v>0</v>
      </c>
      <c r="N28" s="139">
        <v>8</v>
      </c>
      <c r="O28" s="139">
        <v>7.0000000000000007E-2</v>
      </c>
      <c r="P28" s="139">
        <f>$O$3</f>
        <v>0.2</v>
      </c>
      <c r="Q28" s="139">
        <f>$P$3</f>
        <v>1</v>
      </c>
      <c r="R28" s="139">
        <f>$Q$3</f>
        <v>0.11</v>
      </c>
      <c r="S28" s="139">
        <v>1.1413689999999999E-3</v>
      </c>
      <c r="T28" s="139">
        <v>1.1999999999999999E-3</v>
      </c>
      <c r="U28" s="145">
        <v>0</v>
      </c>
      <c r="V28" s="139">
        <v>3.8999999999999999E-5</v>
      </c>
      <c r="W28" s="145">
        <f>0.001*(S28*(A28/N28)*$U$3*0.1*V28)/SQRT(3)</f>
        <v>1.9274863707294797E-13</v>
      </c>
      <c r="X28" s="146">
        <f>SQRT(G28^2+H28+I28+W28^2+M28^2)</f>
        <v>8.55750164955628E-4</v>
      </c>
      <c r="Y28" s="147">
        <v>2</v>
      </c>
      <c r="Z28" s="145" t="str">
        <f t="shared" si="1"/>
        <v>0.0017</v>
      </c>
      <c r="AA28" s="137">
        <f>3*Z28/B28</f>
        <v>1.0199999999999998</v>
      </c>
      <c r="AB28" s="162">
        <f>A28</f>
        <v>0.3</v>
      </c>
      <c r="AD28" s="167">
        <f t="shared" si="5"/>
        <v>1</v>
      </c>
      <c r="AE28" s="167">
        <f>D28^2/$X28^2</f>
        <v>6.6548963076302776E-5</v>
      </c>
      <c r="AF28" s="167">
        <f>E28^2/$X28^2</f>
        <v>0.13983180817767163</v>
      </c>
      <c r="AG28" s="167">
        <f t="shared" si="6"/>
        <v>0.85953177329355845</v>
      </c>
      <c r="AH28" s="167">
        <f t="shared" si="7"/>
        <v>5.6986956569362918E-4</v>
      </c>
      <c r="AI28" s="167">
        <f t="shared" si="8"/>
        <v>0</v>
      </c>
      <c r="AJ28" s="167">
        <f t="shared" si="9"/>
        <v>5.0732778557276339E-20</v>
      </c>
    </row>
    <row r="29" spans="1:36" ht="17.100000000000001" customHeight="1" x14ac:dyDescent="0.25">
      <c r="A29" s="162">
        <v>0.2</v>
      </c>
      <c r="B29" s="139">
        <v>5.0000000000000001E-3</v>
      </c>
      <c r="C29" s="140"/>
      <c r="D29" s="141">
        <f>J$3/($B$3)*$A29</f>
        <v>4.6540000000000024E-6</v>
      </c>
      <c r="E29" s="139">
        <v>2.4000000000000001E-4</v>
      </c>
      <c r="F29" s="142">
        <f t="shared" si="2"/>
        <v>0</v>
      </c>
      <c r="G29" s="143">
        <f t="shared" si="0"/>
        <v>2.4004512016702193E-4</v>
      </c>
      <c r="H29" s="142">
        <f>K$3/$B$3*$A29</f>
        <v>4.1962819348144486E-7</v>
      </c>
      <c r="I29" s="144">
        <f>(((A29)*(8-N29)/(8*N29)*SQRT((0.00001*S29*R29/760*101325)^2+(0.000022*S29)^2+(-0.004*S29*P29)^2+(-0.009*Q29/100*S29)^2))^2+(A29*(S29-0.0012))^2*(O29^2/N29^4)+(A29*(S29-0.0012))^2*($N$3^2/8^4))*1000000</f>
        <v>1.8547566151879864E-10</v>
      </c>
      <c r="J29" s="139">
        <v>1</v>
      </c>
      <c r="K29" s="139">
        <f t="shared" si="3"/>
        <v>1</v>
      </c>
      <c r="L29" s="139">
        <f t="shared" ref="L29" si="19">J29</f>
        <v>1</v>
      </c>
      <c r="M29" s="144">
        <f>MAX(ABS(K29-J29)/10^(ROUND(LOG(J29),1)),ABS(L29-J29)/10^(ROUND(LOG(J29),1)))*B29/SQRT(3)</f>
        <v>0</v>
      </c>
      <c r="N29" s="139">
        <v>8</v>
      </c>
      <c r="O29" s="139">
        <v>7.0000000000000007E-2</v>
      </c>
      <c r="P29" s="139">
        <f>$O$3</f>
        <v>0.2</v>
      </c>
      <c r="Q29" s="139">
        <f>$P$3</f>
        <v>1</v>
      </c>
      <c r="R29" s="139">
        <f>$Q$3</f>
        <v>0.11</v>
      </c>
      <c r="S29" s="139">
        <v>1.1413689999999999E-3</v>
      </c>
      <c r="T29" s="139">
        <v>1.1999999999999999E-3</v>
      </c>
      <c r="U29" s="145">
        <v>0</v>
      </c>
      <c r="V29" s="139">
        <v>3.8999999999999999E-5</v>
      </c>
      <c r="W29" s="145">
        <f>0.001*(S29*(A29/N29)*$U$3*0.1*V29)/SQRT(3)</f>
        <v>1.2849909138196534E-13</v>
      </c>
      <c r="X29" s="146">
        <f>SQRT(G29^2+H29+I29+W29^2+M29^2)</f>
        <v>6.9096695207438363E-4</v>
      </c>
      <c r="Y29" s="147">
        <v>2</v>
      </c>
      <c r="Z29" s="145" t="str">
        <f t="shared" si="1"/>
        <v>0.0014</v>
      </c>
      <c r="AA29" s="137">
        <f>3*Z29/B29</f>
        <v>0.84</v>
      </c>
      <c r="AB29" s="162">
        <f>A29</f>
        <v>0.2</v>
      </c>
      <c r="AD29" s="167">
        <f t="shared" si="5"/>
        <v>1.0000000000000002</v>
      </c>
      <c r="AE29" s="167">
        <f>D29^2/$X29^2</f>
        <v>4.5366806121711191E-5</v>
      </c>
      <c r="AF29" s="167">
        <f>E29^2/$X29^2</f>
        <v>0.1206446119889366</v>
      </c>
      <c r="AG29" s="167">
        <f t="shared" si="6"/>
        <v>0.87892153788519667</v>
      </c>
      <c r="AH29" s="167">
        <f t="shared" si="7"/>
        <v>3.8848331974525698E-4</v>
      </c>
      <c r="AI29" s="167">
        <f t="shared" si="8"/>
        <v>0</v>
      </c>
      <c r="AJ29" s="167">
        <f t="shared" si="9"/>
        <v>3.4584823300473432E-20</v>
      </c>
    </row>
    <row r="30" spans="1:36" s="159" customFormat="1" ht="17.100000000000001" customHeight="1" x14ac:dyDescent="0.25">
      <c r="A30" s="163">
        <v>0.1</v>
      </c>
      <c r="B30" s="149">
        <v>5.0000000000000001E-3</v>
      </c>
      <c r="C30" s="150"/>
      <c r="D30" s="161">
        <f>J$3/($B$3)*$A30</f>
        <v>2.3270000000000012E-6</v>
      </c>
      <c r="E30" s="149">
        <v>2.2000000000000001E-4</v>
      </c>
      <c r="F30" s="151">
        <f t="shared" si="2"/>
        <v>0</v>
      </c>
      <c r="G30" s="152">
        <f t="shared" si="0"/>
        <v>2.2001230631262425E-4</v>
      </c>
      <c r="H30" s="151">
        <f>K$3/$B$3*$A30</f>
        <v>2.0981409674072243E-7</v>
      </c>
      <c r="I30" s="153">
        <f>(((A30)*(8-N30)/(8*N30)*SQRT((0.00001*S30*R30/760*101325)^2+(0.000022*S30)^2+(-0.004*S30*P30)^2+(-0.009*Q30/100*S30)^2))^2+(A30*(S30-0.0012))^2*(O30^2/N30^4)+(A30*(S30-0.0012))^2*($N$3^2/8^4))*1000000</f>
        <v>4.6368915379699661E-11</v>
      </c>
      <c r="J30" s="149">
        <v>1</v>
      </c>
      <c r="K30" s="149">
        <f>J30</f>
        <v>1</v>
      </c>
      <c r="L30" s="149">
        <f>J30</f>
        <v>1</v>
      </c>
      <c r="M30" s="153">
        <f>MAX(ABS(K30-J30)/10^(ROUND(LOG(J30),1)),ABS(L30-J30)/10^(ROUND(LOG(J30),1)))*B30/SQRT(3)</f>
        <v>0</v>
      </c>
      <c r="N30" s="149">
        <v>8</v>
      </c>
      <c r="O30" s="149">
        <v>7.0000000000000007E-2</v>
      </c>
      <c r="P30" s="149">
        <f>$O$3</f>
        <v>0.2</v>
      </c>
      <c r="Q30" s="149">
        <f>$P$3</f>
        <v>1</v>
      </c>
      <c r="R30" s="149">
        <f>$Q$3</f>
        <v>0.11</v>
      </c>
      <c r="S30" s="149">
        <v>1.1413689999999999E-3</v>
      </c>
      <c r="T30" s="149">
        <v>1.1999999999999999E-3</v>
      </c>
      <c r="U30" s="154">
        <v>0</v>
      </c>
      <c r="V30" s="149">
        <v>3.8999999999999999E-5</v>
      </c>
      <c r="W30" s="154">
        <f>0.001*(S30*(A30/N30)*$U$3*0.1*V30)/SQRT(3)</f>
        <v>6.424954569098267E-14</v>
      </c>
      <c r="X30" s="155">
        <f>SQRT(G30^2+H30+I30+W30^2+M30^2)</f>
        <v>5.0819866251801773E-4</v>
      </c>
      <c r="Y30" s="156">
        <v>2</v>
      </c>
      <c r="Z30" s="154" t="str">
        <f t="shared" si="1"/>
        <v>0.0010</v>
      </c>
      <c r="AA30" s="157">
        <f>3*Z30/B30</f>
        <v>0.6</v>
      </c>
      <c r="AB30" s="163">
        <f>A30</f>
        <v>0.1</v>
      </c>
      <c r="AC30" s="158"/>
      <c r="AD30" s="168">
        <f t="shared" si="5"/>
        <v>1.0000000000000002</v>
      </c>
      <c r="AE30" s="168">
        <f>D30^2/$X30^2</f>
        <v>2.0966489989821611E-5</v>
      </c>
      <c r="AF30" s="168">
        <f>E30^2/$X30^2</f>
        <v>0.18740377122347585</v>
      </c>
      <c r="AG30" s="168">
        <f t="shared" si="6"/>
        <v>0.81239572283178874</v>
      </c>
      <c r="AH30" s="168">
        <f t="shared" si="7"/>
        <v>1.7953945474582532E-4</v>
      </c>
      <c r="AI30" s="168">
        <f t="shared" si="8"/>
        <v>0</v>
      </c>
      <c r="AJ30" s="168">
        <f t="shared" si="9"/>
        <v>1.5983544214766833E-20</v>
      </c>
    </row>
    <row r="31" spans="1:36" ht="17.100000000000001" customHeight="1" x14ac:dyDescent="0.25">
      <c r="A31" s="162">
        <v>0.05</v>
      </c>
      <c r="B31" s="139">
        <v>5.0000000000000001E-3</v>
      </c>
      <c r="C31" s="140"/>
      <c r="D31" s="130">
        <f>J$3/($B$3)*$A31</f>
        <v>1.1635000000000006E-6</v>
      </c>
      <c r="E31" s="139">
        <v>1.7000000000000001E-4</v>
      </c>
      <c r="F31" s="142">
        <f t="shared" si="2"/>
        <v>0</v>
      </c>
      <c r="G31" s="143">
        <f t="shared" si="0"/>
        <v>1.7000398151881621E-4</v>
      </c>
      <c r="H31" s="142">
        <f>K$3/$B$3*$A31</f>
        <v>1.0490704837036122E-7</v>
      </c>
      <c r="I31" s="144">
        <f>(((A31)*(8-N31)/(8*N31)*SQRT((0.00001*S31*R31/760*101325)^2+(0.000022*S31)^2+(-0.004*S31*P31)^2+(-0.009*Q31/100*S31)^2))^2+(A31*(S31-0.0012))^2*(O31^2/N31^4)+(A31*(S31-0.0012))^2*($N$3^2/8^4))*1000000</f>
        <v>1.1592228844924915E-11</v>
      </c>
      <c r="J31" s="139">
        <v>1</v>
      </c>
      <c r="K31" s="139">
        <f t="shared" si="3"/>
        <v>1</v>
      </c>
      <c r="L31" s="139">
        <f t="shared" ref="L31" si="20">J31</f>
        <v>1</v>
      </c>
      <c r="M31" s="144">
        <f>MAX(ABS(K31-J31)/10^(ROUND(LOG(J31),1)),ABS(L31-J31)/10^(ROUND(LOG(J31),1)))*B31/SQRT(3)</f>
        <v>0</v>
      </c>
      <c r="N31" s="139">
        <v>8</v>
      </c>
      <c r="O31" s="139">
        <v>7.0000000000000007E-2</v>
      </c>
      <c r="P31" s="139">
        <f>$O$3</f>
        <v>0.2</v>
      </c>
      <c r="Q31" s="139">
        <f>$P$3</f>
        <v>1</v>
      </c>
      <c r="R31" s="139">
        <f>$Q$3</f>
        <v>0.11</v>
      </c>
      <c r="S31" s="139">
        <v>1.1413689999999999E-3</v>
      </c>
      <c r="T31" s="139">
        <v>1.1999999999999999E-3</v>
      </c>
      <c r="U31" s="145">
        <v>0</v>
      </c>
      <c r="V31" s="139">
        <v>3.8999999999999999E-5</v>
      </c>
      <c r="W31" s="145">
        <f>0.001*(S31*(A31/N31)*$U$3*0.1*V31)/SQRT(3)</f>
        <v>3.2124772845491335E-14</v>
      </c>
      <c r="X31" s="146">
        <f>SQRT(G31^2+H31+I31+W31^2+M31^2)</f>
        <v>3.6581415272164653E-4</v>
      </c>
      <c r="Y31" s="147">
        <v>2</v>
      </c>
      <c r="Z31" s="145" t="str">
        <f t="shared" si="1"/>
        <v>0.00073</v>
      </c>
      <c r="AA31" s="137">
        <f>3*Z31/B31</f>
        <v>0.438</v>
      </c>
      <c r="AB31" s="162">
        <f>A31</f>
        <v>0.05</v>
      </c>
      <c r="AD31" s="167">
        <f t="shared" si="5"/>
        <v>1</v>
      </c>
      <c r="AE31" s="167">
        <f>D31^2/$X31^2</f>
        <v>1.0116068654486477E-5</v>
      </c>
      <c r="AF31" s="167">
        <f>E31^2/$X31^2</f>
        <v>0.21596174879830107</v>
      </c>
      <c r="AG31" s="167">
        <f t="shared" si="6"/>
        <v>0.7839415095962341</v>
      </c>
      <c r="AH31" s="167">
        <f t="shared" si="7"/>
        <v>8.6625536810383883E-5</v>
      </c>
      <c r="AI31" s="167">
        <f t="shared" si="8"/>
        <v>0</v>
      </c>
      <c r="AJ31" s="167">
        <f t="shared" si="9"/>
        <v>7.7118597675192997E-21</v>
      </c>
    </row>
    <row r="32" spans="1:36" ht="17.100000000000001" customHeight="1" x14ac:dyDescent="0.25">
      <c r="A32" s="162">
        <v>0.03</v>
      </c>
      <c r="B32" s="139">
        <v>5.0000000000000001E-3</v>
      </c>
      <c r="C32" s="140"/>
      <c r="D32" s="141">
        <f>J$3/($B$3)*$A32</f>
        <v>6.9810000000000025E-7</v>
      </c>
      <c r="E32" s="139">
        <v>1.8000000000000001E-4</v>
      </c>
      <c r="F32" s="142">
        <f t="shared" si="2"/>
        <v>0</v>
      </c>
      <c r="G32" s="143">
        <f t="shared" si="0"/>
        <v>1.8000135372715952E-4</v>
      </c>
      <c r="H32" s="142">
        <f>K$3/$B$3*$A32</f>
        <v>6.2944229022216716E-8</v>
      </c>
      <c r="I32" s="144">
        <f>(((A32)*(8-N32)/(8*N32)*SQRT((0.00001*S32*R32/760*101325)^2+(0.000022*S32)^2+(-0.004*S32*P32)^2+(-0.009*Q32/100*S32)^2))^2+(A32*(S32-0.0012))^2*(O32^2/N32^4)+(A32*(S32-0.0012))^2*($N$3^2/8^4))*1000000</f>
        <v>4.1732023841729683E-12</v>
      </c>
      <c r="J32" s="139">
        <v>1</v>
      </c>
      <c r="K32" s="139">
        <f>J32</f>
        <v>1</v>
      </c>
      <c r="L32" s="139">
        <f>J32</f>
        <v>1</v>
      </c>
      <c r="M32" s="144">
        <f>MAX(ABS(K32-J32)/10^(ROUND(LOG(J32),1)),ABS(L32-J32)/10^(ROUND(LOG(J32),1)))*B32/SQRT(3)</f>
        <v>0</v>
      </c>
      <c r="N32" s="139">
        <v>8</v>
      </c>
      <c r="O32" s="139">
        <v>7.0000000000000007E-2</v>
      </c>
      <c r="P32" s="139">
        <f>$O$3</f>
        <v>0.2</v>
      </c>
      <c r="Q32" s="139">
        <f>$P$3</f>
        <v>1</v>
      </c>
      <c r="R32" s="139">
        <f>$Q$3</f>
        <v>0.11</v>
      </c>
      <c r="S32" s="139">
        <v>1.1413689999999999E-3</v>
      </c>
      <c r="T32" s="139">
        <v>1.1999999999999999E-3</v>
      </c>
      <c r="U32" s="145">
        <v>0</v>
      </c>
      <c r="V32" s="139">
        <v>3.8999999999999999E-5</v>
      </c>
      <c r="W32" s="145">
        <f>0.001*(S32*(A32/N32)*$U$3*0.1*V32)/SQRT(3)</f>
        <v>1.92748637072948E-14</v>
      </c>
      <c r="X32" s="146">
        <f>SQRT(G32^2+H32+I32+W32^2+M32^2)</f>
        <v>3.0878615507857679E-4</v>
      </c>
      <c r="Y32" s="147">
        <v>2</v>
      </c>
      <c r="Z32" s="145" t="str">
        <f t="shared" si="1"/>
        <v>0.00062</v>
      </c>
      <c r="AA32" s="137">
        <f>3*Z32/B32</f>
        <v>0.372</v>
      </c>
      <c r="AB32" s="162">
        <f>A32</f>
        <v>0.03</v>
      </c>
      <c r="AD32" s="167">
        <f t="shared" si="5"/>
        <v>1.0000000000000002</v>
      </c>
      <c r="AE32" s="167">
        <f>D32^2/$X32^2</f>
        <v>5.1111618835514966E-6</v>
      </c>
      <c r="AF32" s="167">
        <f>E32^2/$X32^2</f>
        <v>0.33980469145182474</v>
      </c>
      <c r="AG32" s="167">
        <f t="shared" si="6"/>
        <v>0.6601464296780043</v>
      </c>
      <c r="AH32" s="167">
        <f t="shared" si="7"/>
        <v>4.3767708287651684E-5</v>
      </c>
      <c r="AI32" s="167">
        <f t="shared" si="8"/>
        <v>0</v>
      </c>
      <c r="AJ32" s="167">
        <f t="shared" si="9"/>
        <v>3.8964310189371557E-21</v>
      </c>
    </row>
    <row r="33" spans="1:36" ht="17.100000000000001" customHeight="1" x14ac:dyDescent="0.25">
      <c r="A33" s="162">
        <v>0.02</v>
      </c>
      <c r="B33" s="139">
        <v>5.0000000000000001E-3</v>
      </c>
      <c r="C33" s="140"/>
      <c r="D33" s="141">
        <f>J$3/($B$3)*$A33</f>
        <v>4.6540000000000018E-7</v>
      </c>
      <c r="E33" s="139">
        <v>1.4999999999999999E-4</v>
      </c>
      <c r="F33" s="142">
        <f t="shared" si="2"/>
        <v>0</v>
      </c>
      <c r="G33" s="143">
        <f t="shared" si="0"/>
        <v>1.5000072198879578E-4</v>
      </c>
      <c r="H33" s="142">
        <f>K$3/$B$3*$A33</f>
        <v>4.1962819348144486E-8</v>
      </c>
      <c r="I33" s="144">
        <f>(((A33)*(8-N33)/(8*N33)*SQRT((0.00001*S33*R33/760*101325)^2+(0.000022*S33)^2+(-0.004*S33*P33)^2+(-0.009*Q33/100*S33)^2))^2+(A33*(S33-0.0012))^2*(O33^2/N33^4)+(A33*(S33-0.0012))^2*($N$3^2/8^4))*1000000</f>
        <v>1.8547566151879865E-12</v>
      </c>
      <c r="J33" s="139">
        <v>1</v>
      </c>
      <c r="K33" s="139">
        <f t="shared" si="3"/>
        <v>1</v>
      </c>
      <c r="L33" s="139">
        <f t="shared" ref="L33" si="21">J33</f>
        <v>1</v>
      </c>
      <c r="M33" s="144">
        <f>MAX(ABS(K33-J33)/10^(ROUND(LOG(J33),1)),ABS(L33-J33)/10^(ROUND(LOG(J33),1)))*B33/SQRT(3)</f>
        <v>0</v>
      </c>
      <c r="N33" s="139">
        <v>8</v>
      </c>
      <c r="O33" s="139">
        <v>7.0000000000000007E-2</v>
      </c>
      <c r="P33" s="139">
        <f>$O$3</f>
        <v>0.2</v>
      </c>
      <c r="Q33" s="139">
        <f>$P$3</f>
        <v>1</v>
      </c>
      <c r="R33" s="139">
        <f>$Q$3</f>
        <v>0.11</v>
      </c>
      <c r="S33" s="139">
        <v>1.1413689999999999E-3</v>
      </c>
      <c r="T33" s="139">
        <v>1.1999999999999999E-3</v>
      </c>
      <c r="U33" s="145">
        <v>0</v>
      </c>
      <c r="V33" s="139">
        <v>3.8999999999999999E-5</v>
      </c>
      <c r="W33" s="145">
        <f>0.001*(S33*(A33/N33)*$U$3*0.1*V33)/SQRT(3)</f>
        <v>1.2849909138196534E-14</v>
      </c>
      <c r="X33" s="146">
        <f>SQRT(G33^2+H33+I33+W33^2+M33^2)</f>
        <v>2.5389937121213924E-4</v>
      </c>
      <c r="Y33" s="147">
        <v>2</v>
      </c>
      <c r="Z33" s="145" t="str">
        <f t="shared" si="1"/>
        <v>0.00051</v>
      </c>
      <c r="AA33" s="137">
        <f>3*Z33/B33</f>
        <v>0.30599999999999999</v>
      </c>
      <c r="AB33" s="162">
        <f>A33</f>
        <v>0.02</v>
      </c>
      <c r="AD33" s="167">
        <f t="shared" si="5"/>
        <v>0.99999999999999989</v>
      </c>
      <c r="AE33" s="167">
        <f>D33^2/$X33^2</f>
        <v>3.3599244122126496E-6</v>
      </c>
      <c r="AF33" s="167">
        <f>E33^2/$X33^2</f>
        <v>0.34902719534634963</v>
      </c>
      <c r="AG33" s="167">
        <f t="shared" si="6"/>
        <v>0.65094067315148485</v>
      </c>
      <c r="AH33" s="167">
        <f t="shared" si="7"/>
        <v>2.8771577753295634E-5</v>
      </c>
      <c r="AI33" s="167">
        <f t="shared" si="8"/>
        <v>0</v>
      </c>
      <c r="AJ33" s="167">
        <f t="shared" si="9"/>
        <v>2.5613968016080067E-21</v>
      </c>
    </row>
    <row r="34" spans="1:36" s="159" customFormat="1" ht="17.100000000000001" customHeight="1" x14ac:dyDescent="0.25">
      <c r="A34" s="163">
        <v>0.01</v>
      </c>
      <c r="B34" s="149">
        <v>5.0000000000000001E-3</v>
      </c>
      <c r="C34" s="150"/>
      <c r="D34" s="161">
        <f>J$3/($B$3)*$A34</f>
        <v>2.3270000000000009E-7</v>
      </c>
      <c r="E34" s="149">
        <v>2.0000000000000001E-4</v>
      </c>
      <c r="F34" s="151">
        <f t="shared" si="2"/>
        <v>0</v>
      </c>
      <c r="G34" s="152">
        <f t="shared" si="0"/>
        <v>2.0000013537317917E-4</v>
      </c>
      <c r="H34" s="151">
        <f>K$3/$B$3*$A34</f>
        <v>2.0981409674072243E-8</v>
      </c>
      <c r="I34" s="153">
        <f>(((A34)*(8-N34)/(8*N34)*SQRT((0.00001*S34*R34/760*101325)^2+(0.000022*S34)^2+(-0.004*S34*P34)^2+(-0.009*Q34/100*S34)^2))^2+(A34*(S34-0.0012))^2*(O34^2/N34^4)+(A34*(S34-0.0012))^2*($N$3^2/8^4))*1000000</f>
        <v>4.6368915379699663E-13</v>
      </c>
      <c r="J34" s="149">
        <v>1</v>
      </c>
      <c r="K34" s="149">
        <f>J34</f>
        <v>1</v>
      </c>
      <c r="L34" s="149">
        <f>J34</f>
        <v>1</v>
      </c>
      <c r="M34" s="153">
        <f>MAX(ABS(K34-J34)/10^(ROUND(LOG(J34),1)),ABS(L34-J34)/10^(ROUND(LOG(J34),1)))*B34/SQRT(3)</f>
        <v>0</v>
      </c>
      <c r="N34" s="149">
        <v>8</v>
      </c>
      <c r="O34" s="149">
        <v>7.0000000000000007E-2</v>
      </c>
      <c r="P34" s="149">
        <f>$O$3</f>
        <v>0.2</v>
      </c>
      <c r="Q34" s="149">
        <f>$P$3</f>
        <v>1</v>
      </c>
      <c r="R34" s="149">
        <f>$Q$3</f>
        <v>0.11</v>
      </c>
      <c r="S34" s="149">
        <v>1.1413689999999999E-3</v>
      </c>
      <c r="T34" s="149">
        <v>1.1999999999999999E-3</v>
      </c>
      <c r="U34" s="154">
        <v>0</v>
      </c>
      <c r="V34" s="149">
        <v>3.8999999999999999E-5</v>
      </c>
      <c r="W34" s="154">
        <f>0.001*(S34*(A34/N34)*$U$3*0.1*V34)/SQRT(3)</f>
        <v>6.4249545690982669E-15</v>
      </c>
      <c r="X34" s="155">
        <f>SQRT(G34^2+H34+I34+W34^2+M34^2)</f>
        <v>2.4694519131280131E-4</v>
      </c>
      <c r="Y34" s="156">
        <v>2</v>
      </c>
      <c r="Z34" s="154" t="str">
        <f t="shared" si="1"/>
        <v>0.00049</v>
      </c>
      <c r="AA34" s="157">
        <f>3*Z34/B34</f>
        <v>0.29399999999999998</v>
      </c>
      <c r="AB34" s="163">
        <f>A34</f>
        <v>0.01</v>
      </c>
      <c r="AC34" s="158"/>
      <c r="AD34" s="168">
        <f t="shared" si="5"/>
        <v>1</v>
      </c>
      <c r="AE34" s="168">
        <f>D34^2/$X34^2</f>
        <v>8.8795635377196547E-7</v>
      </c>
      <c r="AF34" s="168">
        <f>E34^2/$X34^2</f>
        <v>0.65593203809096279</v>
      </c>
      <c r="AG34" s="168">
        <f t="shared" si="6"/>
        <v>0.34405947023839123</v>
      </c>
      <c r="AH34" s="168">
        <f t="shared" si="7"/>
        <v>7.6037142922684479E-6</v>
      </c>
      <c r="AI34" s="168">
        <f t="shared" si="8"/>
        <v>0</v>
      </c>
      <c r="AJ34" s="168">
        <f t="shared" si="9"/>
        <v>6.7692253916546518E-22</v>
      </c>
    </row>
    <row r="35" spans="1:36" ht="17.100000000000001" customHeight="1" x14ac:dyDescent="0.25">
      <c r="A35" s="162">
        <v>5.0000000000000001E-3</v>
      </c>
      <c r="B35" s="139">
        <v>5.0000000000000001E-3</v>
      </c>
      <c r="C35" s="140"/>
      <c r="D35" s="130">
        <f>J$3/($B$3)*$A35</f>
        <v>1.1635000000000005E-7</v>
      </c>
      <c r="E35" s="139">
        <v>1.6000000000000001E-4</v>
      </c>
      <c r="F35" s="142">
        <f t="shared" si="2"/>
        <v>0</v>
      </c>
      <c r="G35" s="143">
        <f t="shared" si="0"/>
        <v>1.6000004230412723E-4</v>
      </c>
      <c r="H35" s="142">
        <f>K$3/$B$3*$A35</f>
        <v>1.0490704837036122E-8</v>
      </c>
      <c r="I35" s="144">
        <f>(((A35)*(8-N35)/(8*N35)*SQRT((0.00001*S35*R35/760*101325)^2+(0.000022*S35)^2+(-0.004*S35*P35)^2+(-0.009*Q35/100*S35)^2))^2+(A35*(S35-0.0012))^2*(O35^2/N35^4)+(A35*(S35-0.0012))^2*($N$3^2/8^4))*1000000</f>
        <v>1.1592228844924916E-13</v>
      </c>
      <c r="J35" s="139">
        <v>1</v>
      </c>
      <c r="K35" s="139">
        <f t="shared" si="3"/>
        <v>1</v>
      </c>
      <c r="L35" s="139">
        <f t="shared" ref="L35" si="22">J35</f>
        <v>1</v>
      </c>
      <c r="M35" s="144">
        <f>MAX(ABS(K35-J35)/10^(ROUND(LOG(J35),1)),ABS(L35-J35)/10^(ROUND(LOG(J35),1)))*B35/SQRT(3)</f>
        <v>0</v>
      </c>
      <c r="N35" s="139">
        <v>8</v>
      </c>
      <c r="O35" s="139">
        <v>7.0000000000000007E-2</v>
      </c>
      <c r="P35" s="139">
        <f>$O$3</f>
        <v>0.2</v>
      </c>
      <c r="Q35" s="139">
        <f>$P$3</f>
        <v>1</v>
      </c>
      <c r="R35" s="139">
        <f>$Q$3</f>
        <v>0.11</v>
      </c>
      <c r="S35" s="139">
        <v>1.1413689999999999E-3</v>
      </c>
      <c r="T35" s="139">
        <v>1.1999999999999999E-3</v>
      </c>
      <c r="U35" s="145">
        <v>0</v>
      </c>
      <c r="V35" s="139">
        <v>3.8999999999999999E-5</v>
      </c>
      <c r="W35" s="145">
        <f>0.001*(S35*(A35/N35)*$U$3*0.1*V35)/SQRT(3)</f>
        <v>3.2124772845491334E-15</v>
      </c>
      <c r="X35" s="146">
        <f>SQRT(G35^2+H35+I35+W35^2+M35^2)</f>
        <v>1.8997587819680444E-4</v>
      </c>
      <c r="Y35" s="147">
        <v>2</v>
      </c>
      <c r="Z35" s="145" t="str">
        <f t="shared" si="1"/>
        <v>0.00038</v>
      </c>
      <c r="AA35" s="137">
        <f>3*Z35/B35</f>
        <v>0.22799999999999998</v>
      </c>
      <c r="AB35" s="162">
        <f>A35</f>
        <v>5.0000000000000001E-3</v>
      </c>
      <c r="AD35" s="167">
        <f t="shared" si="5"/>
        <v>0.99999999999999989</v>
      </c>
      <c r="AE35" s="167">
        <f>D35^2/$X35^2</f>
        <v>3.7509031763385026E-7</v>
      </c>
      <c r="AF35" s="167">
        <f>E35^2/$X35^2</f>
        <v>0.70932136923136468</v>
      </c>
      <c r="AG35" s="167">
        <f t="shared" si="6"/>
        <v>0.29067504371908442</v>
      </c>
      <c r="AH35" s="167">
        <f t="shared" si="7"/>
        <v>3.2119592330958834E-6</v>
      </c>
      <c r="AI35" s="167">
        <f t="shared" si="8"/>
        <v>0</v>
      </c>
      <c r="AJ35" s="167">
        <f t="shared" si="9"/>
        <v>2.8594546246615657E-22</v>
      </c>
    </row>
    <row r="36" spans="1:36" ht="17.100000000000001" customHeight="1" x14ac:dyDescent="0.25">
      <c r="A36" s="162">
        <v>3.0000000000000001E-3</v>
      </c>
      <c r="B36" s="139">
        <v>5.0000000000000001E-3</v>
      </c>
      <c r="C36" s="140"/>
      <c r="D36" s="141">
        <f>J$3/($B$3)*$A36</f>
        <v>6.9810000000000028E-8</v>
      </c>
      <c r="E36" s="139">
        <v>1.8000000000000001E-4</v>
      </c>
      <c r="F36" s="142">
        <f t="shared" si="2"/>
        <v>0</v>
      </c>
      <c r="G36" s="143">
        <f t="shared" si="0"/>
        <v>1.8000001353732199E-4</v>
      </c>
      <c r="H36" s="142">
        <f>K$3/$B$3*$A36</f>
        <v>6.2944229022216723E-9</v>
      </c>
      <c r="I36" s="144">
        <f>(((A36)*(8-N36)/(8*N36)*SQRT((0.00001*S36*R36/760*101325)^2+(0.000022*S36)^2+(-0.004*S36*P36)^2+(-0.009*Q36/100*S36)^2))^2+(A36*(S36-0.0012))^2*(O36^2/N36^4)+(A36*(S36-0.0012))^2*($N$3^2/8^4))*1000000</f>
        <v>4.1732023841729692E-14</v>
      </c>
      <c r="J36" s="139">
        <v>1</v>
      </c>
      <c r="K36" s="139">
        <f t="shared" si="3"/>
        <v>1</v>
      </c>
      <c r="L36" s="139">
        <f t="shared" ref="L36:L38" si="23">J36</f>
        <v>1</v>
      </c>
      <c r="M36" s="144">
        <f>MAX(ABS(K36-J36)/10^(ROUND(LOG(J36),1)),ABS(L36-J36)/10^(ROUND(LOG(J36),1)))*B36/SQRT(3)</f>
        <v>0</v>
      </c>
      <c r="N36" s="139">
        <v>8</v>
      </c>
      <c r="O36" s="139">
        <v>7.0000000000000007E-2</v>
      </c>
      <c r="P36" s="139">
        <f>$O$3</f>
        <v>0.2</v>
      </c>
      <c r="Q36" s="139">
        <f>$P$3</f>
        <v>1</v>
      </c>
      <c r="R36" s="139">
        <f>$Q$3</f>
        <v>0.11</v>
      </c>
      <c r="S36" s="139">
        <v>1.1413689999999999E-3</v>
      </c>
      <c r="T36" s="139">
        <v>1.1999999999999999E-3</v>
      </c>
      <c r="U36" s="145">
        <v>0</v>
      </c>
      <c r="V36" s="139">
        <v>6.9599999999999998E-5</v>
      </c>
      <c r="W36" s="145">
        <f>0.001*(S36*(A36/N36)*$U$3*0.1*V36)/SQRT(3)</f>
        <v>3.4398218308403025E-15</v>
      </c>
      <c r="X36" s="146">
        <f>SQRT(G36^2+H36+I36+W36^2+M36^2)</f>
        <v>1.9670909869063408E-4</v>
      </c>
      <c r="Y36" s="147">
        <v>2</v>
      </c>
      <c r="Z36" s="145" t="str">
        <f t="shared" si="1"/>
        <v>0.00039</v>
      </c>
      <c r="AA36" s="137">
        <f>3*Z36/B36</f>
        <v>0.23400000000000001</v>
      </c>
      <c r="AB36" s="162">
        <f>A36</f>
        <v>3.0000000000000001E-3</v>
      </c>
      <c r="AD36" s="167">
        <f t="shared" si="5"/>
        <v>1</v>
      </c>
      <c r="AE36" s="167">
        <f>D36^2/$X36^2</f>
        <v>1.2594658001533087E-7</v>
      </c>
      <c r="AF36" s="167">
        <f>E36^2/$X36^2</f>
        <v>0.83732896230992293</v>
      </c>
      <c r="AG36" s="167">
        <f t="shared" si="6"/>
        <v>0.16266983324250264</v>
      </c>
      <c r="AH36" s="167">
        <f t="shared" si="7"/>
        <v>1.0785009943977926E-6</v>
      </c>
      <c r="AI36" s="167">
        <f t="shared" si="8"/>
        <v>0</v>
      </c>
      <c r="AJ36" s="167">
        <f t="shared" si="9"/>
        <v>3.0578980351640614E-22</v>
      </c>
    </row>
    <row r="37" spans="1:36" ht="17.100000000000001" customHeight="1" x14ac:dyDescent="0.25">
      <c r="A37" s="162">
        <v>2E-3</v>
      </c>
      <c r="B37" s="139">
        <v>5.0000000000000001E-3</v>
      </c>
      <c r="C37" s="140"/>
      <c r="D37" s="141">
        <f>J$3/($B$3)*$A37</f>
        <v>4.6540000000000018E-8</v>
      </c>
      <c r="E37" s="139">
        <v>1.4999999999999999E-4</v>
      </c>
      <c r="F37" s="142">
        <f t="shared" si="2"/>
        <v>0</v>
      </c>
      <c r="G37" s="143">
        <f t="shared" si="0"/>
        <v>1.5000000721990513E-4</v>
      </c>
      <c r="H37" s="142">
        <f>K$3/$B$3*$A37</f>
        <v>4.1962819348144484E-9</v>
      </c>
      <c r="I37" s="144">
        <f>(((A37)*(8-N37)/(8*N37)*SQRT((0.00001*S37*R37/760*101325)^2+(0.000022*S37)^2+(-0.004*S37*P37)^2+(-0.009*Q37/100*S37)^2))^2+(A37*(S37-0.0012))^2*(O37^2/N37^4)+(A37*(S37-0.0012))^2*($N$3^2/8^4))*1000000</f>
        <v>1.8547566151879863E-14</v>
      </c>
      <c r="J37" s="139">
        <v>1</v>
      </c>
      <c r="K37" s="139">
        <f t="shared" si="3"/>
        <v>1</v>
      </c>
      <c r="L37" s="139">
        <f t="shared" si="23"/>
        <v>1</v>
      </c>
      <c r="M37" s="144">
        <f>MAX(ABS(K37-J37)/10^(ROUND(LOG(J37),1)),ABS(L37-J37)/10^(ROUND(LOG(J37),1)))*B37/SQRT(3)</f>
        <v>0</v>
      </c>
      <c r="N37" s="139">
        <v>8</v>
      </c>
      <c r="O37" s="139">
        <v>7.0000000000000007E-2</v>
      </c>
      <c r="P37" s="139">
        <f>$O$3</f>
        <v>0.2</v>
      </c>
      <c r="Q37" s="139">
        <f>$P$3</f>
        <v>1</v>
      </c>
      <c r="R37" s="139">
        <f>$Q$3</f>
        <v>0.11</v>
      </c>
      <c r="S37" s="139">
        <v>1.1413689999999999E-3</v>
      </c>
      <c r="T37" s="139">
        <v>1.1999999999999999E-3</v>
      </c>
      <c r="U37" s="145">
        <v>0</v>
      </c>
      <c r="V37" s="139">
        <v>6.9599999999999998E-5</v>
      </c>
      <c r="W37" s="145">
        <f>0.001*(S37*(A37/N37)*$U$3*0.1*V37)/SQRT(3)</f>
        <v>2.293214553893535E-15</v>
      </c>
      <c r="X37" s="146">
        <f>SQRT(G37^2+H37+I37+W37^2+M37^2)</f>
        <v>1.6339003227967179E-4</v>
      </c>
      <c r="Y37" s="147">
        <v>2</v>
      </c>
      <c r="Z37" s="145" t="str">
        <f t="shared" si="1"/>
        <v>0.00033</v>
      </c>
      <c r="AA37" s="137">
        <f>3*Z37/B37</f>
        <v>0.19799999999999998</v>
      </c>
      <c r="AB37" s="162">
        <f>A37</f>
        <v>2E-3</v>
      </c>
      <c r="AD37" s="167">
        <f t="shared" si="5"/>
        <v>1.0000000000000002</v>
      </c>
      <c r="AE37" s="167">
        <f>D37^2/$X37^2</f>
        <v>8.1133767043718116E-8</v>
      </c>
      <c r="AF37" s="167">
        <f>E37^2/$X37^2</f>
        <v>0.84281333997345853</v>
      </c>
      <c r="AG37" s="167">
        <f t="shared" si="6"/>
        <v>0.15718588413116677</v>
      </c>
      <c r="AH37" s="167">
        <f t="shared" si="7"/>
        <v>6.9476160785975725E-7</v>
      </c>
      <c r="AI37" s="167">
        <f t="shared" si="8"/>
        <v>0</v>
      </c>
      <c r="AJ37" s="167">
        <f t="shared" si="9"/>
        <v>1.9698731541439586E-22</v>
      </c>
    </row>
    <row r="38" spans="1:36" ht="17.100000000000001" customHeight="1" x14ac:dyDescent="0.25">
      <c r="A38" s="163">
        <v>1E-3</v>
      </c>
      <c r="B38" s="149">
        <v>5.0000000000000001E-3</v>
      </c>
      <c r="C38" s="150"/>
      <c r="D38" s="161">
        <f>J$3/($B$3)*$A38</f>
        <v>2.3270000000000009E-8</v>
      </c>
      <c r="E38" s="149">
        <v>2.0000000000000001E-4</v>
      </c>
      <c r="F38" s="151">
        <f t="shared" si="2"/>
        <v>0</v>
      </c>
      <c r="G38" s="152">
        <f t="shared" si="0"/>
        <v>2.0000000135373224E-4</v>
      </c>
      <c r="H38" s="151">
        <f>K$3/$B$3*$A38</f>
        <v>2.0981409674072242E-9</v>
      </c>
      <c r="I38" s="153">
        <f>(((A38)*(8-N38)/(8*N38)*SQRT((0.00001*S38*R38/760*101325)^2+(0.000022*S38)^2+(-0.004*S38*P38)^2+(-0.009*Q38/100*S38)^2))^2+(A38*(S38-0.0012))^2*(O38^2/N38^4)+(A38*(S38-0.0012))^2*($N$3^2/8^4))*1000000</f>
        <v>4.6368915379699659E-15</v>
      </c>
      <c r="J38" s="149">
        <v>1</v>
      </c>
      <c r="K38" s="149">
        <f t="shared" si="3"/>
        <v>1</v>
      </c>
      <c r="L38" s="149">
        <f t="shared" si="23"/>
        <v>1</v>
      </c>
      <c r="M38" s="153">
        <f>MAX(ABS(K38-J38)/10^(ROUND(LOG(J38),1)),ABS(L38-J38)/10^(ROUND(LOG(J38),1)))*B38/SQRT(3)</f>
        <v>0</v>
      </c>
      <c r="N38" s="149">
        <v>8</v>
      </c>
      <c r="O38" s="149">
        <v>7.0000000000000007E-2</v>
      </c>
      <c r="P38" s="149">
        <f>$O$3</f>
        <v>0.2</v>
      </c>
      <c r="Q38" s="149">
        <f>$P$3</f>
        <v>1</v>
      </c>
      <c r="R38" s="149">
        <f>$Q$3</f>
        <v>0.11</v>
      </c>
      <c r="S38" s="149">
        <v>1.1413689999999999E-3</v>
      </c>
      <c r="T38" s="149">
        <v>1.1999999999999999E-3</v>
      </c>
      <c r="U38" s="154">
        <v>0</v>
      </c>
      <c r="V38" s="149">
        <v>6.9599999999999998E-5</v>
      </c>
      <c r="W38" s="154">
        <f>0.001*(S38*(A38/N38)*$U$3*0.1*V38)/SQRT(3)</f>
        <v>1.1466072769467675E-15</v>
      </c>
      <c r="X38" s="155">
        <f>SQRT(G38^2+H38+I38+W38^2+M38^2)</f>
        <v>2.0517832767081337E-4</v>
      </c>
      <c r="Y38" s="156">
        <v>2</v>
      </c>
      <c r="Z38" s="154" t="str">
        <f t="shared" si="1"/>
        <v>0.00041</v>
      </c>
      <c r="AA38" s="157">
        <f>3*Z38/B38</f>
        <v>0.246</v>
      </c>
      <c r="AB38" s="163">
        <f>A38</f>
        <v>1E-3</v>
      </c>
      <c r="AD38" s="167">
        <f t="shared" si="5"/>
        <v>1</v>
      </c>
      <c r="AE38" s="167">
        <f>D38^2/$X38^2</f>
        <v>1.2862630533058064E-8</v>
      </c>
      <c r="AF38" s="167">
        <f>E38^2/$X38^2</f>
        <v>0.95016060473243902</v>
      </c>
      <c r="AG38" s="167">
        <f t="shared" si="6"/>
        <v>4.9839272260138817E-2</v>
      </c>
      <c r="AH38" s="167">
        <f t="shared" si="7"/>
        <v>1.101447916949068E-7</v>
      </c>
      <c r="AI38" s="167">
        <f t="shared" si="8"/>
        <v>0</v>
      </c>
      <c r="AJ38" s="167">
        <f t="shared" si="9"/>
        <v>3.1229599588406243E-23</v>
      </c>
    </row>
    <row r="39" spans="1:36" x14ac:dyDescent="0.25">
      <c r="N39" s="96"/>
      <c r="O39" s="164"/>
      <c r="T39" s="97"/>
      <c r="U39" s="97"/>
      <c r="AB39" s="96"/>
      <c r="AC39" s="103"/>
    </row>
    <row r="40" spans="1:36" x14ac:dyDescent="0.25">
      <c r="N40" s="96"/>
      <c r="O40" s="164"/>
      <c r="T40" s="97"/>
      <c r="U40" s="97"/>
      <c r="AB40" s="96"/>
      <c r="AC40" s="103"/>
    </row>
    <row r="41" spans="1:36" x14ac:dyDescent="0.25">
      <c r="N41" s="96"/>
      <c r="O41" s="164"/>
      <c r="T41" s="97"/>
      <c r="U41" s="97"/>
      <c r="AB41" s="96"/>
      <c r="AC41" s="103"/>
    </row>
    <row r="42" spans="1:36" x14ac:dyDescent="0.25">
      <c r="N42" s="96"/>
      <c r="O42" s="164"/>
      <c r="T42" s="97"/>
      <c r="U42" s="97"/>
      <c r="AB42" s="96"/>
      <c r="AC42" s="103"/>
    </row>
    <row r="43" spans="1:36" x14ac:dyDescent="0.25">
      <c r="N43" s="96"/>
      <c r="O43" s="164"/>
      <c r="T43" s="97"/>
      <c r="U43" s="97"/>
      <c r="AB43" s="96"/>
      <c r="AC43" s="103"/>
    </row>
    <row r="44" spans="1:36" x14ac:dyDescent="0.25">
      <c r="N44" s="96"/>
      <c r="O44" s="164"/>
      <c r="T44" s="97"/>
      <c r="U44" s="97"/>
      <c r="AB44" s="96"/>
      <c r="AC44" s="103"/>
    </row>
    <row r="45" spans="1:36" x14ac:dyDescent="0.25">
      <c r="N45" s="96"/>
      <c r="O45" s="164"/>
      <c r="T45" s="97"/>
      <c r="U45" s="97"/>
      <c r="AB45" s="96"/>
      <c r="AC45" s="103"/>
    </row>
    <row r="46" spans="1:36" x14ac:dyDescent="0.25">
      <c r="N46" s="96"/>
      <c r="T46" s="97"/>
      <c r="U46" s="97"/>
      <c r="AB46" s="96"/>
      <c r="AC46" s="103"/>
    </row>
    <row r="47" spans="1:36" x14ac:dyDescent="0.25">
      <c r="N47" s="96"/>
      <c r="T47" s="97"/>
      <c r="U47" s="97"/>
      <c r="AB47" s="96"/>
      <c r="AC47" s="103"/>
    </row>
    <row r="48" spans="1:36" x14ac:dyDescent="0.25">
      <c r="N48" s="96"/>
      <c r="T48" s="97"/>
      <c r="U48" s="97"/>
      <c r="AB48" s="96"/>
      <c r="AC48" s="103"/>
    </row>
    <row r="49" spans="14:29" x14ac:dyDescent="0.25">
      <c r="N49" s="96"/>
      <c r="T49" s="97"/>
      <c r="U49" s="97"/>
      <c r="AB49" s="96"/>
      <c r="AC49" s="103"/>
    </row>
    <row r="50" spans="14:29" x14ac:dyDescent="0.25">
      <c r="N50" s="96"/>
      <c r="T50" s="97"/>
      <c r="U50" s="97"/>
      <c r="AB50" s="96"/>
      <c r="AC50" s="103"/>
    </row>
    <row r="51" spans="14:29" x14ac:dyDescent="0.25">
      <c r="N51" s="96"/>
      <c r="T51" s="97"/>
      <c r="U51" s="97"/>
      <c r="AB51" s="96"/>
      <c r="AC51" s="103"/>
    </row>
    <row r="52" spans="14:29" x14ac:dyDescent="0.25">
      <c r="N52" s="96"/>
      <c r="T52" s="97"/>
      <c r="U52" s="97"/>
      <c r="AB52" s="96"/>
      <c r="AC52" s="103"/>
    </row>
    <row r="53" spans="14:29" x14ac:dyDescent="0.25">
      <c r="N53" s="96"/>
      <c r="T53" s="97"/>
      <c r="U53" s="97"/>
      <c r="AB53" s="96"/>
      <c r="AC53" s="103"/>
    </row>
    <row r="54" spans="14:29" x14ac:dyDescent="0.25">
      <c r="N54" s="96"/>
      <c r="T54" s="97"/>
      <c r="U54" s="97"/>
      <c r="AB54" s="96"/>
      <c r="AC54" s="103"/>
    </row>
    <row r="55" spans="14:29" x14ac:dyDescent="0.25">
      <c r="N55" s="96"/>
      <c r="T55" s="97"/>
      <c r="U55" s="97"/>
      <c r="V55" s="96" t="s">
        <v>31</v>
      </c>
      <c r="W55" s="96"/>
      <c r="AB55" s="96"/>
      <c r="AC55" s="103"/>
    </row>
    <row r="56" spans="14:29" x14ac:dyDescent="0.25">
      <c r="N56" s="96"/>
      <c r="T56" s="97"/>
      <c r="U56" s="97"/>
      <c r="V56" s="96" t="s">
        <v>30</v>
      </c>
      <c r="W56" s="165" t="s">
        <v>34</v>
      </c>
      <c r="AB56" s="96"/>
      <c r="AC56" s="103"/>
    </row>
    <row r="57" spans="14:29" x14ac:dyDescent="0.25">
      <c r="N57" s="96"/>
      <c r="T57" s="97"/>
      <c r="U57" s="97"/>
      <c r="V57" s="96"/>
      <c r="W57" s="96"/>
      <c r="AB57" s="96"/>
      <c r="AC57" s="103"/>
    </row>
    <row r="58" spans="14:29" x14ac:dyDescent="0.25">
      <c r="N58" s="96"/>
      <c r="T58" s="97"/>
      <c r="U58" s="97"/>
      <c r="V58" s="96" t="s">
        <v>29</v>
      </c>
      <c r="W58" s="165" t="s">
        <v>1</v>
      </c>
      <c r="AB58" s="96"/>
      <c r="AC58" s="103"/>
    </row>
    <row r="59" spans="14:29" x14ac:dyDescent="0.25">
      <c r="V59" s="96"/>
      <c r="W59" s="96"/>
    </row>
    <row r="60" spans="14:29" x14ac:dyDescent="0.25">
      <c r="V60" s="96"/>
      <c r="W60" s="96"/>
    </row>
    <row r="61" spans="14:29" x14ac:dyDescent="0.25">
      <c r="V61" s="96"/>
      <c r="W61" s="96" t="s">
        <v>2</v>
      </c>
      <c r="X61" s="96" t="s">
        <v>6</v>
      </c>
      <c r="Y61" s="96"/>
      <c r="Z61" s="96"/>
      <c r="AA61" s="96" t="s">
        <v>4</v>
      </c>
    </row>
    <row r="62" spans="14:29" x14ac:dyDescent="0.25">
      <c r="V62" s="96"/>
      <c r="W62" s="96" t="s">
        <v>3</v>
      </c>
      <c r="X62" s="96" t="s">
        <v>7</v>
      </c>
      <c r="Y62" s="96"/>
      <c r="Z62" s="96"/>
      <c r="AA62" s="96" t="s">
        <v>125</v>
      </c>
    </row>
    <row r="63" spans="14:29" x14ac:dyDescent="0.25">
      <c r="V63" s="96"/>
      <c r="W63" s="96" t="s">
        <v>5</v>
      </c>
      <c r="X63" s="96" t="s">
        <v>8</v>
      </c>
      <c r="Y63" s="96"/>
      <c r="Z63" s="96"/>
      <c r="AA63" s="96" t="s">
        <v>9</v>
      </c>
    </row>
    <row r="64" spans="14:29" x14ac:dyDescent="0.25">
      <c r="V64" s="96"/>
      <c r="W64" s="96" t="s">
        <v>10</v>
      </c>
      <c r="X64" s="96" t="s">
        <v>11</v>
      </c>
      <c r="Y64" s="96"/>
      <c r="Z64" s="96"/>
      <c r="AA64" s="96" t="s">
        <v>12</v>
      </c>
    </row>
    <row r="65" spans="5:27" x14ac:dyDescent="0.25">
      <c r="V65" s="96"/>
      <c r="W65" s="96" t="s">
        <v>13</v>
      </c>
      <c r="X65" s="96" t="s">
        <v>14</v>
      </c>
      <c r="Y65" s="96"/>
      <c r="Z65" s="96"/>
      <c r="AA65" s="96" t="s">
        <v>15</v>
      </c>
    </row>
    <row r="66" spans="5:27" x14ac:dyDescent="0.25">
      <c r="V66" s="96"/>
      <c r="W66" s="96" t="s">
        <v>15</v>
      </c>
      <c r="X66" s="96" t="s">
        <v>16</v>
      </c>
      <c r="Y66" s="96"/>
      <c r="Z66" s="96"/>
      <c r="AA66" s="96" t="s">
        <v>17</v>
      </c>
    </row>
    <row r="67" spans="5:27" x14ac:dyDescent="0.25">
      <c r="V67" s="96"/>
      <c r="W67" s="96" t="s">
        <v>18</v>
      </c>
      <c r="X67" s="96" t="s">
        <v>19</v>
      </c>
      <c r="Y67" s="96"/>
      <c r="Z67" s="96"/>
      <c r="AA67" s="96" t="s">
        <v>20</v>
      </c>
    </row>
    <row r="68" spans="5:27" x14ac:dyDescent="0.25">
      <c r="V68" s="96"/>
      <c r="W68" s="96" t="s">
        <v>21</v>
      </c>
      <c r="X68" s="96" t="s">
        <v>22</v>
      </c>
      <c r="Y68" s="96"/>
      <c r="Z68" s="96"/>
      <c r="AA68" s="96" t="s">
        <v>9</v>
      </c>
    </row>
    <row r="69" spans="5:27" x14ac:dyDescent="0.25">
      <c r="V69" s="96"/>
      <c r="W69" s="96" t="s">
        <v>23</v>
      </c>
      <c r="X69" s="96" t="s">
        <v>24</v>
      </c>
      <c r="Y69" s="96"/>
      <c r="Z69" s="96"/>
      <c r="AA69" s="96" t="s">
        <v>37</v>
      </c>
    </row>
    <row r="70" spans="5:27" x14ac:dyDescent="0.25">
      <c r="E70" s="166" t="s">
        <v>98</v>
      </c>
      <c r="V70" s="96"/>
      <c r="W70" s="96" t="s">
        <v>25</v>
      </c>
      <c r="X70" s="96" t="s">
        <v>26</v>
      </c>
      <c r="Y70" s="96"/>
      <c r="Z70" s="96"/>
      <c r="AA70" s="96" t="s">
        <v>28</v>
      </c>
    </row>
    <row r="71" spans="5:27" x14ac:dyDescent="0.25">
      <c r="V71" s="96"/>
      <c r="W71" s="96"/>
    </row>
    <row r="72" spans="5:27" x14ac:dyDescent="0.25">
      <c r="V72" s="96"/>
      <c r="W72" s="96" t="s">
        <v>97</v>
      </c>
    </row>
    <row r="73" spans="5:27" x14ac:dyDescent="0.25">
      <c r="V73" s="96"/>
      <c r="W73" s="96" t="s">
        <v>27</v>
      </c>
    </row>
  </sheetData>
  <sheetProtection algorithmName="SHA-512" hashValue="YTSK2nMTlbB54BoE7w0wLd6sch9J3d/cgvYBmKqaNbfdlZoGDqmciHtaYStyBv+S+I63e5ZLXhaGohs79Xp4fQ==" saltValue="Qkmkek5IsIOQpyqE6XloAQ==" spinCount="100000" sheet="1" formatCells="0" formatColumns="0" formatRows="0"/>
  <mergeCells count="5">
    <mergeCell ref="AA1:AE1"/>
    <mergeCell ref="A6:B6"/>
    <mergeCell ref="D6:H6"/>
    <mergeCell ref="AD6:AJ6"/>
    <mergeCell ref="I6:AB6"/>
  </mergeCells>
  <conditionalFormatting sqref="AA8:AA38">
    <cfRule type="expression" dxfId="0" priority="1">
      <formula>$AA8&gt;1</formula>
    </cfRule>
  </conditionalFormatting>
  <dataValidations disablePrompts="1" count="1">
    <dataValidation type="list" allowBlank="1" showInputMessage="1" showErrorMessage="1" promptTitle="Enter Tolerance Classification" prompt="Select the tolerance classification from the list." sqref="B5" xr:uid="{00000000-0002-0000-0200-000000000000}">
      <formula1>#REF!</formula1>
    </dataValidation>
  </dataValidations>
  <pageMargins left="0.7" right="0.7" top="0.75" bottom="0.75" header="0.3" footer="0.3"/>
  <pageSetup paperSize="5" scale="54" orientation="landscape" r:id="rId1"/>
  <drawing r:id="rId2"/>
  <legacyDrawing r:id="rId3"/>
  <oleObjects>
    <mc:AlternateContent xmlns:mc="http://schemas.openxmlformats.org/markup-compatibility/2006">
      <mc:Choice Requires="x14">
        <oleObject progId="Equation.3" shapeId="1135" r:id="rId4">
          <objectPr defaultSize="0" autoPict="0" r:id="rId5">
            <anchor moveWithCells="1" sizeWithCells="1">
              <from>
                <xdr:col>3</xdr:col>
                <xdr:colOff>161925</xdr:colOff>
                <xdr:row>44</xdr:row>
                <xdr:rowOff>123825</xdr:rowOff>
              </from>
              <to>
                <xdr:col>5</xdr:col>
                <xdr:colOff>400050</xdr:colOff>
                <xdr:row>50</xdr:row>
                <xdr:rowOff>76200</xdr:rowOff>
              </to>
            </anchor>
          </objectPr>
        </oleObject>
      </mc:Choice>
      <mc:Fallback>
        <oleObject progId="Equation.3" shapeId="1135" r:id="rId4"/>
      </mc:Fallback>
    </mc:AlternateContent>
    <mc:AlternateContent xmlns:mc="http://schemas.openxmlformats.org/markup-compatibility/2006">
      <mc:Choice Requires="x14">
        <oleObject progId="Equation.3" shapeId="1136" r:id="rId6">
          <objectPr defaultSize="0" autoPict="0" r:id="rId7">
            <anchor moveWithCells="1" sizeWithCells="1">
              <from>
                <xdr:col>3</xdr:col>
                <xdr:colOff>600075</xdr:colOff>
                <xdr:row>57</xdr:row>
                <xdr:rowOff>123825</xdr:rowOff>
              </from>
              <to>
                <xdr:col>9</xdr:col>
                <xdr:colOff>47625</xdr:colOff>
                <xdr:row>61</xdr:row>
                <xdr:rowOff>180975</xdr:rowOff>
              </to>
            </anchor>
          </objectPr>
        </oleObject>
      </mc:Choice>
      <mc:Fallback>
        <oleObject progId="Equation.3" shapeId="1136" r:id="rId6"/>
      </mc:Fallback>
    </mc:AlternateContent>
    <mc:AlternateContent xmlns:mc="http://schemas.openxmlformats.org/markup-compatibility/2006">
      <mc:Choice Requires="x14">
        <oleObject progId="Equation.3" shapeId="1137" r:id="rId8">
          <objectPr defaultSize="0" autoPict="0" r:id="rId9">
            <anchor moveWithCells="1" sizeWithCells="1">
              <from>
                <xdr:col>5</xdr:col>
                <xdr:colOff>523875</xdr:colOff>
                <xdr:row>52</xdr:row>
                <xdr:rowOff>76200</xdr:rowOff>
              </from>
              <to>
                <xdr:col>7</xdr:col>
                <xdr:colOff>361950</xdr:colOff>
                <xdr:row>54</xdr:row>
                <xdr:rowOff>76200</xdr:rowOff>
              </to>
            </anchor>
          </objectPr>
        </oleObject>
      </mc:Choice>
      <mc:Fallback>
        <oleObject progId="Equation.3" shapeId="1137" r:id="rId8"/>
      </mc:Fallback>
    </mc:AlternateContent>
    <mc:AlternateContent xmlns:mc="http://schemas.openxmlformats.org/markup-compatibility/2006">
      <mc:Choice Requires="x14">
        <oleObject progId="Equation.3" shapeId="1138" r:id="rId10">
          <objectPr defaultSize="0" autoPict="0" r:id="rId11">
            <anchor moveWithCells="1" sizeWithCells="1">
              <from>
                <xdr:col>7</xdr:col>
                <xdr:colOff>866775</xdr:colOff>
                <xdr:row>52</xdr:row>
                <xdr:rowOff>85725</xdr:rowOff>
              </from>
              <to>
                <xdr:col>10</xdr:col>
                <xdr:colOff>104775</xdr:colOff>
                <xdr:row>54</xdr:row>
                <xdr:rowOff>171450</xdr:rowOff>
              </to>
            </anchor>
          </objectPr>
        </oleObject>
      </mc:Choice>
      <mc:Fallback>
        <oleObject progId="Equation.3" shapeId="1138" r:id="rId10"/>
      </mc:Fallback>
    </mc:AlternateContent>
    <mc:AlternateContent xmlns:mc="http://schemas.openxmlformats.org/markup-compatibility/2006">
      <mc:Choice Requires="x14">
        <oleObject progId="Equation.3" shapeId="1139" r:id="rId12">
          <objectPr defaultSize="0" autoPict="0" r:id="rId13">
            <anchor moveWithCells="1" sizeWithCells="1">
              <from>
                <xdr:col>9</xdr:col>
                <xdr:colOff>533400</xdr:colOff>
                <xdr:row>55</xdr:row>
                <xdr:rowOff>142875</xdr:rowOff>
              </from>
              <to>
                <xdr:col>11</xdr:col>
                <xdr:colOff>133350</xdr:colOff>
                <xdr:row>58</xdr:row>
                <xdr:rowOff>57150</xdr:rowOff>
              </to>
            </anchor>
          </objectPr>
        </oleObject>
      </mc:Choice>
      <mc:Fallback>
        <oleObject progId="Equation.3" shapeId="1139" r:id="rId12"/>
      </mc:Fallback>
    </mc:AlternateContent>
    <mc:AlternateContent xmlns:mc="http://schemas.openxmlformats.org/markup-compatibility/2006">
      <mc:Choice Requires="x14">
        <oleObject progId="Equation.3" shapeId="1140" r:id="rId14">
          <objectPr defaultSize="0" autoPict="0" r:id="rId15">
            <anchor moveWithCells="1" sizeWithCells="1">
              <from>
                <xdr:col>3</xdr:col>
                <xdr:colOff>152400</xdr:colOff>
                <xdr:row>39</xdr:row>
                <xdr:rowOff>76200</xdr:rowOff>
              </from>
              <to>
                <xdr:col>13</xdr:col>
                <xdr:colOff>161925</xdr:colOff>
                <xdr:row>44</xdr:row>
                <xdr:rowOff>76200</xdr:rowOff>
              </to>
            </anchor>
          </objectPr>
        </oleObject>
      </mc:Choice>
      <mc:Fallback>
        <oleObject progId="Equation.3" shapeId="1140" r:id="rId14"/>
      </mc:Fallback>
    </mc:AlternateContent>
    <mc:AlternateContent xmlns:mc="http://schemas.openxmlformats.org/markup-compatibility/2006">
      <mc:Choice Requires="x14">
        <oleObject progId="Equation.3" shapeId="1141" r:id="rId16">
          <objectPr defaultSize="0" autoPict="0" r:id="rId17">
            <anchor moveWithCells="1">
              <from>
                <xdr:col>7</xdr:col>
                <xdr:colOff>762000</xdr:colOff>
                <xdr:row>44</xdr:row>
                <xdr:rowOff>171450</xdr:rowOff>
              </from>
              <to>
                <xdr:col>11</xdr:col>
                <xdr:colOff>219075</xdr:colOff>
                <xdr:row>48</xdr:row>
                <xdr:rowOff>76200</xdr:rowOff>
              </to>
            </anchor>
          </objectPr>
        </oleObject>
      </mc:Choice>
      <mc:Fallback>
        <oleObject progId="Equation.3" shapeId="1141" r:id="rId16"/>
      </mc:Fallback>
    </mc:AlternateContent>
    <mc:AlternateContent xmlns:mc="http://schemas.openxmlformats.org/markup-compatibility/2006">
      <mc:Choice Requires="x14">
        <oleObject progId="Equation.3" shapeId="1142" r:id="rId18">
          <objectPr defaultSize="0" autoPict="0" r:id="rId19">
            <anchor moveWithCells="1">
              <from>
                <xdr:col>4</xdr:col>
                <xdr:colOff>38100</xdr:colOff>
                <xdr:row>65</xdr:row>
                <xdr:rowOff>38100</xdr:rowOff>
              </from>
              <to>
                <xdr:col>7</xdr:col>
                <xdr:colOff>447675</xdr:colOff>
                <xdr:row>68</xdr:row>
                <xdr:rowOff>47625</xdr:rowOff>
              </to>
            </anchor>
          </objectPr>
        </oleObject>
      </mc:Choice>
      <mc:Fallback>
        <oleObject progId="Equation.3" shapeId="1142" r:id="rId1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51"/>
  <sheetViews>
    <sheetView workbookViewId="0">
      <selection sqref="A1:W1"/>
    </sheetView>
  </sheetViews>
  <sheetFormatPr defaultColWidth="9.140625" defaultRowHeight="15" x14ac:dyDescent="0.25"/>
  <cols>
    <col min="1" max="1" width="9" style="3" bestFit="1" customWidth="1"/>
    <col min="2" max="2" width="6.140625" style="66" bestFit="1" customWidth="1"/>
    <col min="3" max="3" width="9" style="3" bestFit="1" customWidth="1"/>
    <col min="4" max="7" width="9" style="3" customWidth="1"/>
    <col min="8" max="8" width="9.42578125" style="3" customWidth="1"/>
    <col min="9" max="9" width="10.85546875" style="3" customWidth="1"/>
    <col min="10" max="10" width="9.42578125" style="3" customWidth="1"/>
    <col min="11" max="11" width="10.85546875" style="3" customWidth="1"/>
    <col min="12" max="12" width="9.42578125" style="3" customWidth="1"/>
    <col min="13" max="13" width="11" style="3" customWidth="1"/>
    <col min="14" max="14" width="9.7109375" style="3" customWidth="1"/>
    <col min="15" max="22" width="8.42578125" style="3" bestFit="1" customWidth="1"/>
    <col min="23" max="23" width="14.7109375" style="3" bestFit="1" customWidth="1"/>
    <col min="24" max="28" width="6.7109375" style="1" bestFit="1" customWidth="1"/>
    <col min="29" max="29" width="11.42578125" style="1" bestFit="1" customWidth="1"/>
    <col min="30" max="16384" width="9.140625" style="1"/>
  </cols>
  <sheetData>
    <row r="1" spans="1:29" s="3" customFormat="1" ht="21" customHeight="1" thickTop="1" thickBot="1" x14ac:dyDescent="0.25">
      <c r="A1" s="80" t="s">
        <v>53</v>
      </c>
      <c r="B1" s="81"/>
      <c r="C1" s="81"/>
      <c r="D1" s="81"/>
      <c r="E1" s="81"/>
      <c r="F1" s="81"/>
      <c r="G1" s="81"/>
      <c r="H1" s="81"/>
      <c r="I1" s="81"/>
      <c r="J1" s="81"/>
      <c r="K1" s="81"/>
      <c r="L1" s="81"/>
      <c r="M1" s="81"/>
      <c r="N1" s="81"/>
      <c r="O1" s="81"/>
      <c r="P1" s="81"/>
      <c r="Q1" s="81"/>
      <c r="R1" s="81"/>
      <c r="S1" s="81"/>
      <c r="T1" s="81"/>
      <c r="U1" s="81"/>
      <c r="V1" s="81"/>
      <c r="W1" s="82"/>
      <c r="X1" s="2"/>
      <c r="Y1" s="2"/>
      <c r="Z1" s="2"/>
      <c r="AA1" s="2"/>
      <c r="AB1" s="2"/>
      <c r="AC1" s="2"/>
    </row>
    <row r="2" spans="1:29" s="3" customFormat="1" ht="12" customHeight="1" thickTop="1" x14ac:dyDescent="0.2">
      <c r="A2" s="4"/>
      <c r="B2" s="5"/>
      <c r="C2" s="6"/>
      <c r="D2" s="83" t="s">
        <v>54</v>
      </c>
      <c r="E2" s="84"/>
      <c r="F2" s="84"/>
      <c r="G2" s="84"/>
      <c r="H2" s="84"/>
      <c r="I2" s="84"/>
      <c r="J2" s="84"/>
      <c r="K2" s="84"/>
      <c r="L2" s="85"/>
      <c r="M2" s="86" t="s">
        <v>55</v>
      </c>
      <c r="N2" s="87"/>
      <c r="O2" s="87"/>
      <c r="P2" s="87"/>
      <c r="Q2" s="87"/>
      <c r="R2" s="87"/>
      <c r="S2" s="87"/>
      <c r="T2" s="87"/>
      <c r="U2" s="87"/>
      <c r="V2" s="88"/>
      <c r="W2" s="7" t="s">
        <v>56</v>
      </c>
      <c r="X2" s="89" t="s">
        <v>57</v>
      </c>
      <c r="Y2" s="90"/>
      <c r="Z2" s="90"/>
      <c r="AA2" s="90"/>
      <c r="AB2" s="90"/>
      <c r="AC2" s="8"/>
    </row>
    <row r="3" spans="1:29" s="15" customFormat="1" ht="23.25" thickBot="1" x14ac:dyDescent="0.3">
      <c r="A3" s="9" t="s">
        <v>36</v>
      </c>
      <c r="B3" s="10" t="s">
        <v>58</v>
      </c>
      <c r="C3" s="10" t="s">
        <v>59</v>
      </c>
      <c r="D3" s="11" t="s">
        <v>99</v>
      </c>
      <c r="E3" s="11" t="s">
        <v>100</v>
      </c>
      <c r="F3" s="11" t="s">
        <v>101</v>
      </c>
      <c r="G3" s="11" t="s">
        <v>102</v>
      </c>
      <c r="H3" s="11" t="s">
        <v>103</v>
      </c>
      <c r="I3" s="11" t="s">
        <v>104</v>
      </c>
      <c r="J3" s="11" t="s">
        <v>105</v>
      </c>
      <c r="K3" s="11" t="s">
        <v>106</v>
      </c>
      <c r="L3" s="11" t="s">
        <v>107</v>
      </c>
      <c r="M3" s="72" t="s">
        <v>108</v>
      </c>
      <c r="N3" s="72" t="s">
        <v>109</v>
      </c>
      <c r="O3" s="73" t="s">
        <v>110</v>
      </c>
      <c r="P3" s="73" t="s">
        <v>111</v>
      </c>
      <c r="Q3" s="73" t="s">
        <v>112</v>
      </c>
      <c r="R3" s="73" t="s">
        <v>113</v>
      </c>
      <c r="S3" s="73" t="s">
        <v>114</v>
      </c>
      <c r="T3" s="73" t="s">
        <v>115</v>
      </c>
      <c r="U3" s="73" t="s">
        <v>116</v>
      </c>
      <c r="V3" s="73" t="s">
        <v>117</v>
      </c>
      <c r="W3" s="74" t="s">
        <v>118</v>
      </c>
      <c r="X3" s="12" t="s">
        <v>60</v>
      </c>
      <c r="Y3" s="13" t="s">
        <v>61</v>
      </c>
      <c r="Z3" s="13" t="s">
        <v>62</v>
      </c>
      <c r="AA3" s="13" t="s">
        <v>63</v>
      </c>
      <c r="AB3" s="13" t="s">
        <v>64</v>
      </c>
      <c r="AC3" s="14" t="s">
        <v>65</v>
      </c>
    </row>
    <row r="4" spans="1:29" s="3" customFormat="1" ht="12.75" thickTop="1" x14ac:dyDescent="0.2">
      <c r="A4" s="16"/>
      <c r="B4" s="17"/>
      <c r="C4" s="18"/>
      <c r="D4" s="19">
        <v>1</v>
      </c>
      <c r="E4" s="19">
        <v>2</v>
      </c>
      <c r="F4" s="19">
        <v>3</v>
      </c>
      <c r="G4" s="19">
        <v>4</v>
      </c>
      <c r="H4" s="19">
        <v>5</v>
      </c>
      <c r="I4" s="19">
        <v>6</v>
      </c>
      <c r="J4" s="19">
        <v>7</v>
      </c>
      <c r="K4" s="19">
        <v>8</v>
      </c>
      <c r="L4" s="19">
        <v>9</v>
      </c>
      <c r="M4" s="19">
        <v>10</v>
      </c>
      <c r="N4" s="19">
        <v>11</v>
      </c>
      <c r="O4" s="19">
        <v>12</v>
      </c>
      <c r="P4" s="19">
        <v>13</v>
      </c>
      <c r="Q4" s="19">
        <v>14</v>
      </c>
      <c r="R4" s="19">
        <v>15</v>
      </c>
      <c r="S4" s="19">
        <v>16</v>
      </c>
      <c r="T4" s="19">
        <v>17</v>
      </c>
      <c r="U4" s="19">
        <v>18</v>
      </c>
      <c r="V4" s="19">
        <v>19</v>
      </c>
      <c r="W4" s="20">
        <v>20</v>
      </c>
      <c r="X4" s="21">
        <v>21</v>
      </c>
      <c r="Y4" s="19">
        <v>22</v>
      </c>
      <c r="Z4" s="19">
        <v>23</v>
      </c>
      <c r="AA4" s="19">
        <v>24</v>
      </c>
      <c r="AB4" s="19">
        <v>25</v>
      </c>
      <c r="AC4" s="20">
        <v>26</v>
      </c>
    </row>
    <row r="5" spans="1:29" s="3" customFormat="1" ht="12" x14ac:dyDescent="0.2">
      <c r="A5" s="22" t="s">
        <v>66</v>
      </c>
      <c r="B5" s="23" t="s">
        <v>67</v>
      </c>
      <c r="C5" s="24">
        <v>5000000</v>
      </c>
      <c r="D5" s="25"/>
      <c r="E5" s="25"/>
      <c r="F5" s="26">
        <v>25000</v>
      </c>
      <c r="G5" s="26">
        <v>80000</v>
      </c>
      <c r="H5" s="26">
        <v>250000</v>
      </c>
      <c r="I5" s="26">
        <v>500000</v>
      </c>
      <c r="J5" s="26">
        <v>800000</v>
      </c>
      <c r="K5" s="26">
        <v>1600000</v>
      </c>
      <c r="L5" s="26">
        <v>2500000</v>
      </c>
      <c r="M5" s="27"/>
      <c r="N5" s="27"/>
      <c r="O5" s="27"/>
      <c r="P5" s="27"/>
      <c r="Q5" s="28">
        <v>25000</v>
      </c>
      <c r="R5" s="28">
        <v>50000</v>
      </c>
      <c r="S5" s="28">
        <v>100000</v>
      </c>
      <c r="T5" s="28">
        <v>250000</v>
      </c>
      <c r="U5" s="28">
        <v>500000</v>
      </c>
      <c r="V5" s="28">
        <v>750000</v>
      </c>
      <c r="W5" s="29">
        <v>500000</v>
      </c>
      <c r="X5" s="30"/>
      <c r="Y5" s="31"/>
      <c r="Z5" s="31"/>
      <c r="AA5" s="31"/>
      <c r="AB5" s="31"/>
      <c r="AC5" s="32"/>
    </row>
    <row r="6" spans="1:29" s="3" customFormat="1" ht="12" x14ac:dyDescent="0.2">
      <c r="A6" s="33" t="s">
        <v>68</v>
      </c>
      <c r="B6" s="23" t="s">
        <v>67</v>
      </c>
      <c r="C6" s="34">
        <v>3000000</v>
      </c>
      <c r="D6" s="35"/>
      <c r="E6" s="35"/>
      <c r="F6" s="35"/>
      <c r="G6" s="35"/>
      <c r="H6" s="35"/>
      <c r="I6" s="35"/>
      <c r="J6" s="35"/>
      <c r="K6" s="35"/>
      <c r="L6" s="35"/>
      <c r="M6" s="36"/>
      <c r="N6" s="36"/>
      <c r="O6" s="36"/>
      <c r="P6" s="36"/>
      <c r="Q6" s="37">
        <v>15000</v>
      </c>
      <c r="R6" s="37">
        <v>30000</v>
      </c>
      <c r="S6" s="37">
        <v>60000</v>
      </c>
      <c r="T6" s="37">
        <v>150000</v>
      </c>
      <c r="U6" s="37">
        <v>300000</v>
      </c>
      <c r="V6" s="37">
        <v>450000</v>
      </c>
      <c r="W6" s="38">
        <v>300000</v>
      </c>
      <c r="X6" s="39"/>
      <c r="Y6" s="40"/>
      <c r="Z6" s="40"/>
      <c r="AA6" s="40"/>
      <c r="AB6" s="40"/>
      <c r="AC6" s="41"/>
    </row>
    <row r="7" spans="1:29" s="3" customFormat="1" ht="12" x14ac:dyDescent="0.2">
      <c r="A7" s="42" t="s">
        <v>69</v>
      </c>
      <c r="B7" s="23" t="s">
        <v>67</v>
      </c>
      <c r="C7" s="43">
        <v>2000000</v>
      </c>
      <c r="D7" s="35"/>
      <c r="E7" s="35"/>
      <c r="F7" s="44">
        <v>10000</v>
      </c>
      <c r="G7" s="44">
        <v>30000</v>
      </c>
      <c r="H7" s="44">
        <v>100000</v>
      </c>
      <c r="I7" s="44">
        <v>200000</v>
      </c>
      <c r="J7" s="44">
        <v>300000</v>
      </c>
      <c r="K7" s="44">
        <v>600000</v>
      </c>
      <c r="L7" s="44">
        <v>1000000</v>
      </c>
      <c r="M7" s="36"/>
      <c r="N7" s="36"/>
      <c r="O7" s="36"/>
      <c r="P7" s="36"/>
      <c r="Q7" s="37">
        <v>10000</v>
      </c>
      <c r="R7" s="37">
        <v>20000</v>
      </c>
      <c r="S7" s="37">
        <v>40000</v>
      </c>
      <c r="T7" s="37">
        <v>100000</v>
      </c>
      <c r="U7" s="37">
        <v>200000</v>
      </c>
      <c r="V7" s="37">
        <v>300000</v>
      </c>
      <c r="W7" s="38">
        <v>200000</v>
      </c>
      <c r="X7" s="39"/>
      <c r="Y7" s="40"/>
      <c r="Z7" s="40"/>
      <c r="AA7" s="40"/>
      <c r="AB7" s="40"/>
      <c r="AC7" s="41"/>
    </row>
    <row r="8" spans="1:29" s="3" customFormat="1" ht="12" x14ac:dyDescent="0.2">
      <c r="A8" s="42" t="s">
        <v>70</v>
      </c>
      <c r="B8" s="23" t="s">
        <v>67</v>
      </c>
      <c r="C8" s="43">
        <v>1000000</v>
      </c>
      <c r="D8" s="35"/>
      <c r="E8" s="44">
        <v>1600</v>
      </c>
      <c r="F8" s="44">
        <v>5000</v>
      </c>
      <c r="G8" s="44">
        <v>16000</v>
      </c>
      <c r="H8" s="44">
        <v>50000</v>
      </c>
      <c r="I8" s="44">
        <v>100000</v>
      </c>
      <c r="J8" s="44">
        <v>160000</v>
      </c>
      <c r="K8" s="44">
        <v>300000</v>
      </c>
      <c r="L8" s="44">
        <v>500000</v>
      </c>
      <c r="M8" s="36"/>
      <c r="N8" s="36"/>
      <c r="O8" s="36"/>
      <c r="P8" s="36"/>
      <c r="Q8" s="37">
        <v>5000</v>
      </c>
      <c r="R8" s="37">
        <v>10000</v>
      </c>
      <c r="S8" s="37">
        <v>20000</v>
      </c>
      <c r="T8" s="37">
        <v>50000</v>
      </c>
      <c r="U8" s="37">
        <v>100000</v>
      </c>
      <c r="V8" s="37">
        <v>150000</v>
      </c>
      <c r="W8" s="38">
        <v>100000</v>
      </c>
      <c r="X8" s="39"/>
      <c r="Y8" s="40"/>
      <c r="Z8" s="40"/>
      <c r="AA8" s="40"/>
      <c r="AB8" s="40"/>
      <c r="AC8" s="41"/>
    </row>
    <row r="9" spans="1:29" s="3" customFormat="1" ht="12" x14ac:dyDescent="0.2">
      <c r="A9" s="42">
        <v>500</v>
      </c>
      <c r="B9" s="23" t="s">
        <v>67</v>
      </c>
      <c r="C9" s="43">
        <v>500000</v>
      </c>
      <c r="D9" s="35"/>
      <c r="E9" s="44">
        <v>800</v>
      </c>
      <c r="F9" s="44">
        <v>2500</v>
      </c>
      <c r="G9" s="44">
        <v>8000</v>
      </c>
      <c r="H9" s="44">
        <v>25000</v>
      </c>
      <c r="I9" s="44">
        <v>50000</v>
      </c>
      <c r="J9" s="44">
        <v>80000</v>
      </c>
      <c r="K9" s="44">
        <v>160000</v>
      </c>
      <c r="L9" s="44">
        <v>250000</v>
      </c>
      <c r="M9" s="36"/>
      <c r="N9" s="36"/>
      <c r="O9" s="36"/>
      <c r="P9" s="36"/>
      <c r="Q9" s="37">
        <v>2500</v>
      </c>
      <c r="R9" s="37">
        <v>5000</v>
      </c>
      <c r="S9" s="37">
        <v>10000</v>
      </c>
      <c r="T9" s="37">
        <v>25000</v>
      </c>
      <c r="U9" s="37">
        <v>50000</v>
      </c>
      <c r="V9" s="37">
        <v>75000</v>
      </c>
      <c r="W9" s="38">
        <v>50000</v>
      </c>
      <c r="X9" s="39"/>
      <c r="Y9" s="40"/>
      <c r="Z9" s="40"/>
      <c r="AA9" s="40"/>
      <c r="AB9" s="40"/>
      <c r="AC9" s="41"/>
    </row>
    <row r="10" spans="1:29" s="3" customFormat="1" ht="12" x14ac:dyDescent="0.2">
      <c r="A10" s="33">
        <v>300</v>
      </c>
      <c r="B10" s="23" t="s">
        <v>67</v>
      </c>
      <c r="C10" s="34">
        <v>300000</v>
      </c>
      <c r="D10" s="35"/>
      <c r="E10" s="35"/>
      <c r="F10" s="35"/>
      <c r="G10" s="35"/>
      <c r="H10" s="35"/>
      <c r="I10" s="35"/>
      <c r="J10" s="35"/>
      <c r="K10" s="35"/>
      <c r="L10" s="35"/>
      <c r="M10" s="36"/>
      <c r="N10" s="36"/>
      <c r="O10" s="36"/>
      <c r="P10" s="36"/>
      <c r="Q10" s="37">
        <v>1500</v>
      </c>
      <c r="R10" s="37">
        <v>3000</v>
      </c>
      <c r="S10" s="37">
        <v>6000</v>
      </c>
      <c r="T10" s="37">
        <v>15000</v>
      </c>
      <c r="U10" s="37">
        <v>30000</v>
      </c>
      <c r="V10" s="37">
        <v>45000</v>
      </c>
      <c r="W10" s="38">
        <v>30000</v>
      </c>
      <c r="X10" s="39"/>
      <c r="Y10" s="40"/>
      <c r="Z10" s="40"/>
      <c r="AA10" s="40"/>
      <c r="AB10" s="40"/>
      <c r="AC10" s="41"/>
    </row>
    <row r="11" spans="1:29" s="3" customFormat="1" ht="12" x14ac:dyDescent="0.2">
      <c r="A11" s="42">
        <v>200</v>
      </c>
      <c r="B11" s="23" t="s">
        <v>67</v>
      </c>
      <c r="C11" s="43">
        <v>200000</v>
      </c>
      <c r="D11" s="35"/>
      <c r="E11" s="44">
        <v>300</v>
      </c>
      <c r="F11" s="44">
        <v>1000</v>
      </c>
      <c r="G11" s="44">
        <v>3000</v>
      </c>
      <c r="H11" s="44">
        <v>10000</v>
      </c>
      <c r="I11" s="44">
        <v>20000</v>
      </c>
      <c r="J11" s="44">
        <v>30000</v>
      </c>
      <c r="K11" s="44">
        <v>60000</v>
      </c>
      <c r="L11" s="44">
        <v>100000</v>
      </c>
      <c r="M11" s="36"/>
      <c r="N11" s="36"/>
      <c r="O11" s="36"/>
      <c r="P11" s="36"/>
      <c r="Q11" s="37">
        <v>1000</v>
      </c>
      <c r="R11" s="37">
        <v>2000</v>
      </c>
      <c r="S11" s="37">
        <v>4000</v>
      </c>
      <c r="T11" s="37">
        <v>10000</v>
      </c>
      <c r="U11" s="37">
        <v>20000</v>
      </c>
      <c r="V11" s="37">
        <v>30000</v>
      </c>
      <c r="W11" s="38">
        <v>20000</v>
      </c>
      <c r="X11" s="39"/>
      <c r="Y11" s="40"/>
      <c r="Z11" s="40"/>
      <c r="AA11" s="40"/>
      <c r="AB11" s="40"/>
      <c r="AC11" s="41"/>
    </row>
    <row r="12" spans="1:29" s="3" customFormat="1" ht="12" x14ac:dyDescent="0.2">
      <c r="A12" s="42">
        <v>100</v>
      </c>
      <c r="B12" s="23" t="s">
        <v>67</v>
      </c>
      <c r="C12" s="43">
        <v>100000</v>
      </c>
      <c r="D12" s="35"/>
      <c r="E12" s="44">
        <v>160</v>
      </c>
      <c r="F12" s="44">
        <v>500</v>
      </c>
      <c r="G12" s="44">
        <v>1600</v>
      </c>
      <c r="H12" s="44">
        <v>5000</v>
      </c>
      <c r="I12" s="44">
        <v>10000</v>
      </c>
      <c r="J12" s="44">
        <v>16000</v>
      </c>
      <c r="K12" s="44">
        <v>30000</v>
      </c>
      <c r="L12" s="44">
        <v>50000</v>
      </c>
      <c r="M12" s="36"/>
      <c r="N12" s="36"/>
      <c r="O12" s="36"/>
      <c r="P12" s="36"/>
      <c r="Q12" s="37">
        <v>500</v>
      </c>
      <c r="R12" s="37">
        <v>1000</v>
      </c>
      <c r="S12" s="37">
        <v>2000</v>
      </c>
      <c r="T12" s="37">
        <v>5000</v>
      </c>
      <c r="U12" s="37">
        <v>10000</v>
      </c>
      <c r="V12" s="37">
        <v>15000</v>
      </c>
      <c r="W12" s="38">
        <v>10000</v>
      </c>
      <c r="X12" s="39"/>
      <c r="Y12" s="40"/>
      <c r="Z12" s="40"/>
      <c r="AA12" s="40"/>
      <c r="AB12" s="40"/>
      <c r="AC12" s="41"/>
    </row>
    <row r="13" spans="1:29" s="3" customFormat="1" ht="12" x14ac:dyDescent="0.2">
      <c r="A13" s="42">
        <v>50</v>
      </c>
      <c r="B13" s="23" t="s">
        <v>67</v>
      </c>
      <c r="C13" s="43">
        <v>50000</v>
      </c>
      <c r="D13" s="44">
        <v>25</v>
      </c>
      <c r="E13" s="44">
        <v>80</v>
      </c>
      <c r="F13" s="44">
        <v>250</v>
      </c>
      <c r="G13" s="44">
        <v>800</v>
      </c>
      <c r="H13" s="44">
        <v>2500</v>
      </c>
      <c r="I13" s="44">
        <v>5000</v>
      </c>
      <c r="J13" s="44">
        <v>8000</v>
      </c>
      <c r="K13" s="44">
        <v>16000</v>
      </c>
      <c r="L13" s="44">
        <v>25000</v>
      </c>
      <c r="M13" s="37">
        <v>13</v>
      </c>
      <c r="N13" s="37">
        <v>25</v>
      </c>
      <c r="O13" s="37">
        <v>63</v>
      </c>
      <c r="P13" s="37">
        <v>125</v>
      </c>
      <c r="Q13" s="37">
        <v>250</v>
      </c>
      <c r="R13" s="37">
        <v>500</v>
      </c>
      <c r="S13" s="37">
        <v>1000</v>
      </c>
      <c r="T13" s="37">
        <v>2500</v>
      </c>
      <c r="U13" s="37">
        <v>5000</v>
      </c>
      <c r="V13" s="37">
        <v>7500</v>
      </c>
      <c r="W13" s="38">
        <v>5000</v>
      </c>
      <c r="X13" s="39"/>
      <c r="Y13" s="40"/>
      <c r="Z13" s="40"/>
      <c r="AA13" s="40"/>
      <c r="AB13" s="40"/>
      <c r="AC13" s="41"/>
    </row>
    <row r="14" spans="1:29" s="3" customFormat="1" ht="12" x14ac:dyDescent="0.2">
      <c r="A14" s="33">
        <v>30</v>
      </c>
      <c r="B14" s="23" t="s">
        <v>67</v>
      </c>
      <c r="C14" s="34">
        <v>30000</v>
      </c>
      <c r="D14" s="35"/>
      <c r="E14" s="35"/>
      <c r="F14" s="35"/>
      <c r="G14" s="35"/>
      <c r="H14" s="35"/>
      <c r="I14" s="35"/>
      <c r="J14" s="35"/>
      <c r="K14" s="35"/>
      <c r="L14" s="35"/>
      <c r="M14" s="37">
        <v>7.5</v>
      </c>
      <c r="N14" s="37">
        <v>15</v>
      </c>
      <c r="O14" s="37">
        <v>38</v>
      </c>
      <c r="P14" s="37">
        <v>75</v>
      </c>
      <c r="Q14" s="37">
        <v>150</v>
      </c>
      <c r="R14" s="37">
        <v>300</v>
      </c>
      <c r="S14" s="37">
        <v>600</v>
      </c>
      <c r="T14" s="37">
        <v>1500</v>
      </c>
      <c r="U14" s="37">
        <v>3000</v>
      </c>
      <c r="V14" s="37">
        <v>4500</v>
      </c>
      <c r="W14" s="38">
        <v>3000</v>
      </c>
      <c r="X14" s="39"/>
      <c r="Y14" s="40"/>
      <c r="Z14" s="40"/>
      <c r="AA14" s="40"/>
      <c r="AB14" s="40"/>
      <c r="AC14" s="41"/>
    </row>
    <row r="15" spans="1:29" s="3" customFormat="1" ht="12" x14ac:dyDescent="0.2">
      <c r="A15" s="33">
        <v>25</v>
      </c>
      <c r="B15" s="23" t="s">
        <v>67</v>
      </c>
      <c r="C15" s="34">
        <v>25000</v>
      </c>
      <c r="D15" s="35"/>
      <c r="E15" s="35"/>
      <c r="F15" s="35"/>
      <c r="G15" s="35"/>
      <c r="H15" s="35"/>
      <c r="I15" s="35"/>
      <c r="J15" s="35"/>
      <c r="K15" s="35"/>
      <c r="L15" s="35"/>
      <c r="M15" s="37">
        <v>6.3</v>
      </c>
      <c r="N15" s="37">
        <v>13</v>
      </c>
      <c r="O15" s="37">
        <v>31</v>
      </c>
      <c r="P15" s="37">
        <v>62</v>
      </c>
      <c r="Q15" s="37">
        <v>125</v>
      </c>
      <c r="R15" s="37">
        <v>250</v>
      </c>
      <c r="S15" s="37">
        <v>500</v>
      </c>
      <c r="T15" s="37">
        <v>1200</v>
      </c>
      <c r="U15" s="37">
        <v>2500</v>
      </c>
      <c r="V15" s="37">
        <v>3800</v>
      </c>
      <c r="W15" s="38">
        <v>2500</v>
      </c>
      <c r="X15" s="39"/>
      <c r="Y15" s="40"/>
      <c r="Z15" s="40"/>
      <c r="AA15" s="40"/>
      <c r="AB15" s="40"/>
      <c r="AC15" s="41"/>
    </row>
    <row r="16" spans="1:29" s="3" customFormat="1" ht="12" x14ac:dyDescent="0.2">
      <c r="A16" s="42">
        <v>20</v>
      </c>
      <c r="B16" s="23" t="s">
        <v>67</v>
      </c>
      <c r="C16" s="43">
        <v>20000</v>
      </c>
      <c r="D16" s="44">
        <v>10</v>
      </c>
      <c r="E16" s="44">
        <v>30</v>
      </c>
      <c r="F16" s="44">
        <v>100</v>
      </c>
      <c r="G16" s="44">
        <v>300</v>
      </c>
      <c r="H16" s="44">
        <v>1000</v>
      </c>
      <c r="I16" s="35"/>
      <c r="J16" s="44">
        <v>3000</v>
      </c>
      <c r="K16" s="35"/>
      <c r="L16" s="44">
        <v>10000</v>
      </c>
      <c r="M16" s="37">
        <v>5</v>
      </c>
      <c r="N16" s="37">
        <v>10</v>
      </c>
      <c r="O16" s="37">
        <v>25</v>
      </c>
      <c r="P16" s="37">
        <v>50</v>
      </c>
      <c r="Q16" s="37">
        <v>100</v>
      </c>
      <c r="R16" s="37">
        <v>200</v>
      </c>
      <c r="S16" s="37">
        <v>400</v>
      </c>
      <c r="T16" s="37">
        <v>1000</v>
      </c>
      <c r="U16" s="37">
        <v>2000</v>
      </c>
      <c r="V16" s="37">
        <v>3800</v>
      </c>
      <c r="W16" s="38">
        <v>2000</v>
      </c>
      <c r="X16" s="39"/>
      <c r="Y16" s="40"/>
      <c r="Z16" s="40"/>
      <c r="AA16" s="40"/>
      <c r="AB16" s="40"/>
      <c r="AC16" s="41"/>
    </row>
    <row r="17" spans="1:29" s="3" customFormat="1" ht="12" x14ac:dyDescent="0.2">
      <c r="A17" s="42">
        <v>10</v>
      </c>
      <c r="B17" s="23" t="s">
        <v>67</v>
      </c>
      <c r="C17" s="43">
        <v>10000</v>
      </c>
      <c r="D17" s="44">
        <v>5</v>
      </c>
      <c r="E17" s="44">
        <v>16</v>
      </c>
      <c r="F17" s="44">
        <v>50</v>
      </c>
      <c r="G17" s="44">
        <v>160</v>
      </c>
      <c r="H17" s="44">
        <v>500</v>
      </c>
      <c r="I17" s="35"/>
      <c r="J17" s="44">
        <v>1600</v>
      </c>
      <c r="K17" s="35"/>
      <c r="L17" s="44">
        <v>5000</v>
      </c>
      <c r="M17" s="37">
        <v>2.5</v>
      </c>
      <c r="N17" s="37">
        <v>5</v>
      </c>
      <c r="O17" s="37">
        <v>13</v>
      </c>
      <c r="P17" s="37">
        <v>25</v>
      </c>
      <c r="Q17" s="37">
        <v>50</v>
      </c>
      <c r="R17" s="37">
        <v>100</v>
      </c>
      <c r="S17" s="37">
        <v>200</v>
      </c>
      <c r="T17" s="37">
        <v>500</v>
      </c>
      <c r="U17" s="37">
        <v>1000</v>
      </c>
      <c r="V17" s="37">
        <v>2200</v>
      </c>
      <c r="W17" s="38">
        <v>1000</v>
      </c>
      <c r="X17" s="39"/>
      <c r="Y17" s="40"/>
      <c r="Z17" s="40"/>
      <c r="AA17" s="40"/>
      <c r="AB17" s="40"/>
      <c r="AC17" s="41"/>
    </row>
    <row r="18" spans="1:29" s="3" customFormat="1" ht="12" x14ac:dyDescent="0.2">
      <c r="A18" s="42">
        <v>5</v>
      </c>
      <c r="B18" s="23" t="s">
        <v>67</v>
      </c>
      <c r="C18" s="43">
        <v>5000</v>
      </c>
      <c r="D18" s="44">
        <v>2.5</v>
      </c>
      <c r="E18" s="44">
        <v>8</v>
      </c>
      <c r="F18" s="44">
        <v>25</v>
      </c>
      <c r="G18" s="44">
        <v>80</v>
      </c>
      <c r="H18" s="44">
        <v>250</v>
      </c>
      <c r="I18" s="35"/>
      <c r="J18" s="44">
        <v>800</v>
      </c>
      <c r="K18" s="35"/>
      <c r="L18" s="44">
        <v>2500</v>
      </c>
      <c r="M18" s="37">
        <v>1.3</v>
      </c>
      <c r="N18" s="37">
        <v>2.5</v>
      </c>
      <c r="O18" s="37">
        <v>6</v>
      </c>
      <c r="P18" s="37">
        <v>12</v>
      </c>
      <c r="Q18" s="37">
        <v>25</v>
      </c>
      <c r="R18" s="37">
        <v>50</v>
      </c>
      <c r="S18" s="37">
        <v>100</v>
      </c>
      <c r="T18" s="37">
        <v>250</v>
      </c>
      <c r="U18" s="37">
        <v>500</v>
      </c>
      <c r="V18" s="37">
        <v>1400</v>
      </c>
      <c r="W18" s="38">
        <v>500</v>
      </c>
      <c r="X18" s="39"/>
      <c r="Y18" s="40"/>
      <c r="Z18" s="40"/>
      <c r="AA18" s="40"/>
      <c r="AB18" s="40"/>
      <c r="AC18" s="41"/>
    </row>
    <row r="19" spans="1:29" s="3" customFormat="1" ht="12" x14ac:dyDescent="0.2">
      <c r="A19" s="33">
        <v>3</v>
      </c>
      <c r="B19" s="23" t="s">
        <v>67</v>
      </c>
      <c r="C19" s="34">
        <v>3000</v>
      </c>
      <c r="D19" s="35"/>
      <c r="E19" s="35"/>
      <c r="F19" s="35"/>
      <c r="G19" s="35"/>
      <c r="H19" s="35"/>
      <c r="I19" s="35"/>
      <c r="J19" s="35"/>
      <c r="K19" s="35"/>
      <c r="L19" s="35"/>
      <c r="M19" s="37">
        <v>0.75</v>
      </c>
      <c r="N19" s="37">
        <v>1.5</v>
      </c>
      <c r="O19" s="37">
        <v>3.8</v>
      </c>
      <c r="P19" s="37">
        <v>7.5</v>
      </c>
      <c r="Q19" s="37">
        <v>15</v>
      </c>
      <c r="R19" s="37">
        <v>30</v>
      </c>
      <c r="S19" s="37">
        <v>60</v>
      </c>
      <c r="T19" s="37">
        <v>150</v>
      </c>
      <c r="U19" s="37">
        <v>300</v>
      </c>
      <c r="V19" s="37">
        <v>1000</v>
      </c>
      <c r="W19" s="38">
        <v>300</v>
      </c>
      <c r="X19" s="39"/>
      <c r="Y19" s="40"/>
      <c r="Z19" s="40"/>
      <c r="AA19" s="40"/>
      <c r="AB19" s="40"/>
      <c r="AC19" s="41"/>
    </row>
    <row r="20" spans="1:29" s="3" customFormat="1" ht="12" x14ac:dyDescent="0.2">
      <c r="A20" s="42">
        <v>2</v>
      </c>
      <c r="B20" s="23" t="s">
        <v>67</v>
      </c>
      <c r="C20" s="43">
        <v>2000</v>
      </c>
      <c r="D20" s="44">
        <v>1</v>
      </c>
      <c r="E20" s="44">
        <v>3</v>
      </c>
      <c r="F20" s="44">
        <v>10</v>
      </c>
      <c r="G20" s="44">
        <v>30</v>
      </c>
      <c r="H20" s="44">
        <v>100</v>
      </c>
      <c r="I20" s="35"/>
      <c r="J20" s="44">
        <v>300</v>
      </c>
      <c r="K20" s="35"/>
      <c r="L20" s="44">
        <v>1000</v>
      </c>
      <c r="M20" s="37">
        <v>0.5</v>
      </c>
      <c r="N20" s="37">
        <v>1</v>
      </c>
      <c r="O20" s="37">
        <v>2.5</v>
      </c>
      <c r="P20" s="37">
        <v>5</v>
      </c>
      <c r="Q20" s="37">
        <v>10</v>
      </c>
      <c r="R20" s="37">
        <v>20</v>
      </c>
      <c r="S20" s="37">
        <v>40</v>
      </c>
      <c r="T20" s="37">
        <v>100</v>
      </c>
      <c r="U20" s="37">
        <v>200</v>
      </c>
      <c r="V20" s="37">
        <v>750</v>
      </c>
      <c r="W20" s="38">
        <v>200</v>
      </c>
      <c r="X20" s="39"/>
      <c r="Y20" s="40"/>
      <c r="Z20" s="40"/>
      <c r="AA20" s="40"/>
      <c r="AB20" s="40"/>
      <c r="AC20" s="41"/>
    </row>
    <row r="21" spans="1:29" s="3" customFormat="1" ht="12" x14ac:dyDescent="0.2">
      <c r="A21" s="42">
        <v>1</v>
      </c>
      <c r="B21" s="23" t="s">
        <v>67</v>
      </c>
      <c r="C21" s="43">
        <v>1000</v>
      </c>
      <c r="D21" s="44">
        <v>0.5</v>
      </c>
      <c r="E21" s="44">
        <v>1.6</v>
      </c>
      <c r="F21" s="44">
        <v>5</v>
      </c>
      <c r="G21" s="44">
        <v>16</v>
      </c>
      <c r="H21" s="44">
        <v>50</v>
      </c>
      <c r="I21" s="35"/>
      <c r="J21" s="44">
        <v>160</v>
      </c>
      <c r="K21" s="35"/>
      <c r="L21" s="44">
        <v>500</v>
      </c>
      <c r="M21" s="37">
        <v>0.25</v>
      </c>
      <c r="N21" s="37">
        <v>0.5</v>
      </c>
      <c r="O21" s="37">
        <v>1.3</v>
      </c>
      <c r="P21" s="37">
        <v>2.5</v>
      </c>
      <c r="Q21" s="37">
        <v>5</v>
      </c>
      <c r="R21" s="37">
        <v>10</v>
      </c>
      <c r="S21" s="37">
        <v>20</v>
      </c>
      <c r="T21" s="37">
        <v>50</v>
      </c>
      <c r="U21" s="37">
        <v>100</v>
      </c>
      <c r="V21" s="37">
        <v>470</v>
      </c>
      <c r="W21" s="38">
        <v>100</v>
      </c>
      <c r="X21" s="39"/>
      <c r="Y21" s="40"/>
      <c r="Z21" s="40"/>
      <c r="AA21" s="40"/>
      <c r="AB21" s="40"/>
      <c r="AC21" s="41"/>
    </row>
    <row r="22" spans="1:29" s="3" customFormat="1" ht="12" x14ac:dyDescent="0.2">
      <c r="A22" s="42">
        <v>500</v>
      </c>
      <c r="B22" s="45" t="s">
        <v>71</v>
      </c>
      <c r="C22" s="43">
        <v>500</v>
      </c>
      <c r="D22" s="44">
        <v>0.25</v>
      </c>
      <c r="E22" s="44">
        <v>0.8</v>
      </c>
      <c r="F22" s="44">
        <v>2.5</v>
      </c>
      <c r="G22" s="44">
        <v>8</v>
      </c>
      <c r="H22" s="44">
        <v>25</v>
      </c>
      <c r="I22" s="35"/>
      <c r="J22" s="44">
        <v>80</v>
      </c>
      <c r="K22" s="35"/>
      <c r="L22" s="44">
        <v>250</v>
      </c>
      <c r="M22" s="37">
        <v>0.13</v>
      </c>
      <c r="N22" s="37">
        <v>0.25</v>
      </c>
      <c r="O22" s="37">
        <v>0.6</v>
      </c>
      <c r="P22" s="37">
        <v>1.2</v>
      </c>
      <c r="Q22" s="37">
        <v>2.5</v>
      </c>
      <c r="R22" s="37">
        <v>5</v>
      </c>
      <c r="S22" s="37">
        <v>10</v>
      </c>
      <c r="T22" s="37">
        <v>30</v>
      </c>
      <c r="U22" s="37">
        <v>50</v>
      </c>
      <c r="V22" s="37">
        <v>300</v>
      </c>
      <c r="W22" s="38">
        <v>70</v>
      </c>
      <c r="X22" s="39"/>
      <c r="Y22" s="40"/>
      <c r="Z22" s="40"/>
      <c r="AA22" s="40"/>
      <c r="AB22" s="40"/>
      <c r="AC22" s="41"/>
    </row>
    <row r="23" spans="1:29" s="3" customFormat="1" ht="12" x14ac:dyDescent="0.2">
      <c r="A23" s="33">
        <v>300</v>
      </c>
      <c r="B23" s="45" t="s">
        <v>71</v>
      </c>
      <c r="C23" s="34">
        <v>300</v>
      </c>
      <c r="D23" s="35"/>
      <c r="E23" s="35"/>
      <c r="F23" s="35"/>
      <c r="G23" s="35"/>
      <c r="H23" s="35"/>
      <c r="I23" s="35"/>
      <c r="J23" s="35"/>
      <c r="K23" s="35"/>
      <c r="L23" s="35"/>
      <c r="M23" s="37">
        <v>7.4999999999999997E-2</v>
      </c>
      <c r="N23" s="37">
        <v>0.15</v>
      </c>
      <c r="O23" s="37">
        <v>0.38</v>
      </c>
      <c r="P23" s="37">
        <v>0.75</v>
      </c>
      <c r="Q23" s="37">
        <v>1.5</v>
      </c>
      <c r="R23" s="37">
        <v>3</v>
      </c>
      <c r="S23" s="37">
        <v>6</v>
      </c>
      <c r="T23" s="37">
        <v>20</v>
      </c>
      <c r="U23" s="37">
        <v>30</v>
      </c>
      <c r="V23" s="37">
        <v>210</v>
      </c>
      <c r="W23" s="38">
        <v>60</v>
      </c>
      <c r="X23" s="39"/>
      <c r="Y23" s="40"/>
      <c r="Z23" s="40"/>
      <c r="AA23" s="40"/>
      <c r="AB23" s="40"/>
      <c r="AC23" s="41"/>
    </row>
    <row r="24" spans="1:29" s="3" customFormat="1" ht="12" x14ac:dyDescent="0.2">
      <c r="A24" s="42">
        <v>200</v>
      </c>
      <c r="B24" s="45" t="s">
        <v>71</v>
      </c>
      <c r="C24" s="43">
        <v>200</v>
      </c>
      <c r="D24" s="44">
        <v>0.1</v>
      </c>
      <c r="E24" s="44">
        <v>0.3</v>
      </c>
      <c r="F24" s="44">
        <v>1</v>
      </c>
      <c r="G24" s="44">
        <v>3</v>
      </c>
      <c r="H24" s="44">
        <v>10</v>
      </c>
      <c r="I24" s="35"/>
      <c r="J24" s="44">
        <v>30</v>
      </c>
      <c r="K24" s="35"/>
      <c r="L24" s="44">
        <v>100</v>
      </c>
      <c r="M24" s="37">
        <v>0.05</v>
      </c>
      <c r="N24" s="37">
        <v>0.1</v>
      </c>
      <c r="O24" s="37">
        <v>0.25</v>
      </c>
      <c r="P24" s="37">
        <v>0.5</v>
      </c>
      <c r="Q24" s="37">
        <v>1</v>
      </c>
      <c r="R24" s="37">
        <v>2</v>
      </c>
      <c r="S24" s="37">
        <v>4</v>
      </c>
      <c r="T24" s="37">
        <v>15</v>
      </c>
      <c r="U24" s="37">
        <v>20</v>
      </c>
      <c r="V24" s="37">
        <v>160</v>
      </c>
      <c r="W24" s="38">
        <v>40</v>
      </c>
      <c r="X24" s="39"/>
      <c r="Y24" s="46"/>
      <c r="Z24" s="46"/>
      <c r="AA24" s="40"/>
      <c r="AB24" s="40"/>
      <c r="AC24" s="41"/>
    </row>
    <row r="25" spans="1:29" s="3" customFormat="1" ht="12" x14ac:dyDescent="0.2">
      <c r="A25" s="42">
        <v>100</v>
      </c>
      <c r="B25" s="45" t="s">
        <v>71</v>
      </c>
      <c r="C25" s="43">
        <v>100</v>
      </c>
      <c r="D25" s="44">
        <v>0.05</v>
      </c>
      <c r="E25" s="44">
        <v>0.16</v>
      </c>
      <c r="F25" s="44">
        <v>0.5</v>
      </c>
      <c r="G25" s="44">
        <v>1.6</v>
      </c>
      <c r="H25" s="44">
        <v>5</v>
      </c>
      <c r="I25" s="35"/>
      <c r="J25" s="44">
        <v>16</v>
      </c>
      <c r="K25" s="35"/>
      <c r="L25" s="44">
        <v>50</v>
      </c>
      <c r="M25" s="37">
        <v>2.5000000000000001E-2</v>
      </c>
      <c r="N25" s="37">
        <v>0.05</v>
      </c>
      <c r="O25" s="37">
        <v>0.13</v>
      </c>
      <c r="P25" s="37">
        <v>0.25</v>
      </c>
      <c r="Q25" s="37">
        <v>0.5</v>
      </c>
      <c r="R25" s="37">
        <v>1</v>
      </c>
      <c r="S25" s="37">
        <v>2</v>
      </c>
      <c r="T25" s="37">
        <v>9</v>
      </c>
      <c r="U25" s="37">
        <v>10</v>
      </c>
      <c r="V25" s="37">
        <v>100</v>
      </c>
      <c r="W25" s="38">
        <v>20</v>
      </c>
      <c r="X25" s="39"/>
      <c r="Y25" s="40"/>
      <c r="Z25" s="40"/>
      <c r="AA25" s="40"/>
      <c r="AB25" s="40"/>
      <c r="AC25" s="41"/>
    </row>
    <row r="26" spans="1:29" s="3" customFormat="1" ht="12" x14ac:dyDescent="0.2">
      <c r="A26" s="42">
        <v>50</v>
      </c>
      <c r="B26" s="45" t="s">
        <v>71</v>
      </c>
      <c r="C26" s="43">
        <v>50</v>
      </c>
      <c r="D26" s="44">
        <v>0.03</v>
      </c>
      <c r="E26" s="44">
        <v>0.1</v>
      </c>
      <c r="F26" s="44">
        <v>0.3</v>
      </c>
      <c r="G26" s="44">
        <v>1</v>
      </c>
      <c r="H26" s="44">
        <v>3</v>
      </c>
      <c r="I26" s="35"/>
      <c r="J26" s="44">
        <v>10</v>
      </c>
      <c r="K26" s="35"/>
      <c r="L26" s="44">
        <v>30</v>
      </c>
      <c r="M26" s="37">
        <v>1.4999999999999999E-2</v>
      </c>
      <c r="N26" s="37">
        <v>0.03</v>
      </c>
      <c r="O26" s="37">
        <v>0.06</v>
      </c>
      <c r="P26" s="37">
        <v>0.12</v>
      </c>
      <c r="Q26" s="37">
        <v>0.25</v>
      </c>
      <c r="R26" s="37">
        <v>0.6</v>
      </c>
      <c r="S26" s="37">
        <v>1.2</v>
      </c>
      <c r="T26" s="37">
        <v>5.6</v>
      </c>
      <c r="U26" s="37">
        <v>7</v>
      </c>
      <c r="V26" s="36">
        <v>62</v>
      </c>
      <c r="W26" s="38">
        <v>10</v>
      </c>
      <c r="X26" s="39"/>
      <c r="Y26" s="40"/>
      <c r="Z26" s="40"/>
      <c r="AA26" s="40"/>
      <c r="AB26" s="40"/>
      <c r="AC26" s="41"/>
    </row>
    <row r="27" spans="1:29" s="3" customFormat="1" ht="12" x14ac:dyDescent="0.2">
      <c r="A27" s="33">
        <v>30</v>
      </c>
      <c r="B27" s="45" t="s">
        <v>71</v>
      </c>
      <c r="C27" s="34">
        <v>30</v>
      </c>
      <c r="D27" s="35"/>
      <c r="E27" s="35"/>
      <c r="F27" s="35"/>
      <c r="G27" s="35"/>
      <c r="H27" s="35"/>
      <c r="I27" s="35"/>
      <c r="J27" s="35"/>
      <c r="K27" s="35"/>
      <c r="L27" s="35"/>
      <c r="M27" s="37">
        <v>1.2999999999999999E-2</v>
      </c>
      <c r="N27" s="37">
        <v>2.5999999999999999E-2</v>
      </c>
      <c r="O27" s="37">
        <v>3.6999999999999998E-2</v>
      </c>
      <c r="P27" s="37">
        <v>7.3999999999999996E-2</v>
      </c>
      <c r="Q27" s="37">
        <v>0.15</v>
      </c>
      <c r="R27" s="37">
        <v>0.45</v>
      </c>
      <c r="S27" s="37">
        <v>0.9</v>
      </c>
      <c r="T27" s="37">
        <v>4</v>
      </c>
      <c r="U27" s="37">
        <v>5</v>
      </c>
      <c r="V27" s="37">
        <v>44</v>
      </c>
      <c r="W27" s="38">
        <v>6</v>
      </c>
      <c r="X27" s="39"/>
      <c r="Y27" s="40"/>
      <c r="Z27" s="40"/>
      <c r="AA27" s="40"/>
      <c r="AB27" s="40"/>
      <c r="AC27" s="41"/>
    </row>
    <row r="28" spans="1:29" s="3" customFormat="1" ht="12" x14ac:dyDescent="0.2">
      <c r="A28" s="42">
        <v>20</v>
      </c>
      <c r="B28" s="45" t="s">
        <v>71</v>
      </c>
      <c r="C28" s="43">
        <v>20</v>
      </c>
      <c r="D28" s="44">
        <v>2.5000000000000001E-2</v>
      </c>
      <c r="E28" s="44">
        <v>0.08</v>
      </c>
      <c r="F28" s="44">
        <v>0.25</v>
      </c>
      <c r="G28" s="44">
        <v>0.8</v>
      </c>
      <c r="H28" s="44">
        <v>2.5</v>
      </c>
      <c r="I28" s="35"/>
      <c r="J28" s="44">
        <v>8</v>
      </c>
      <c r="K28" s="35"/>
      <c r="L28" s="44">
        <v>25</v>
      </c>
      <c r="M28" s="37">
        <v>1.2999999999999999E-2</v>
      </c>
      <c r="N28" s="37">
        <v>2.5000000000000001E-2</v>
      </c>
      <c r="O28" s="37">
        <v>3.6999999999999998E-2</v>
      </c>
      <c r="P28" s="37">
        <v>7.3999999999999996E-2</v>
      </c>
      <c r="Q28" s="37">
        <v>0.1</v>
      </c>
      <c r="R28" s="37">
        <v>0.35</v>
      </c>
      <c r="S28" s="37">
        <v>0.7</v>
      </c>
      <c r="T28" s="37">
        <v>3</v>
      </c>
      <c r="U28" s="37">
        <v>3</v>
      </c>
      <c r="V28" s="37">
        <v>33</v>
      </c>
      <c r="W28" s="38">
        <v>4</v>
      </c>
      <c r="X28" s="39"/>
      <c r="Y28" s="40"/>
      <c r="Z28" s="40"/>
      <c r="AA28" s="40"/>
      <c r="AB28" s="40"/>
      <c r="AC28" s="41"/>
    </row>
    <row r="29" spans="1:29" s="3" customFormat="1" ht="12" x14ac:dyDescent="0.2">
      <c r="A29" s="42">
        <v>10</v>
      </c>
      <c r="B29" s="45" t="s">
        <v>71</v>
      </c>
      <c r="C29" s="43">
        <v>10</v>
      </c>
      <c r="D29" s="44">
        <v>0.02</v>
      </c>
      <c r="E29" s="44">
        <v>0.06</v>
      </c>
      <c r="F29" s="44">
        <v>0.2</v>
      </c>
      <c r="G29" s="44">
        <v>0.6</v>
      </c>
      <c r="H29" s="44">
        <v>2</v>
      </c>
      <c r="I29" s="35"/>
      <c r="J29" s="44">
        <v>6</v>
      </c>
      <c r="K29" s="35"/>
      <c r="L29" s="44">
        <v>20</v>
      </c>
      <c r="M29" s="37">
        <v>0.01</v>
      </c>
      <c r="N29" s="37">
        <v>0.02</v>
      </c>
      <c r="O29" s="37">
        <v>2.5000000000000001E-2</v>
      </c>
      <c r="P29" s="37">
        <v>0.05</v>
      </c>
      <c r="Q29" s="37">
        <v>7.3999999999999996E-2</v>
      </c>
      <c r="R29" s="37">
        <v>0.25</v>
      </c>
      <c r="S29" s="37">
        <v>0.5</v>
      </c>
      <c r="T29" s="37">
        <v>2</v>
      </c>
      <c r="U29" s="37">
        <v>2</v>
      </c>
      <c r="V29" s="37">
        <v>21</v>
      </c>
      <c r="W29" s="38">
        <v>2</v>
      </c>
      <c r="X29" s="39"/>
      <c r="Y29" s="40"/>
      <c r="Z29" s="40"/>
      <c r="AA29" s="40"/>
      <c r="AB29" s="40"/>
      <c r="AC29" s="41"/>
    </row>
    <row r="30" spans="1:29" s="3" customFormat="1" ht="12" x14ac:dyDescent="0.2">
      <c r="A30" s="42">
        <v>5</v>
      </c>
      <c r="B30" s="45" t="s">
        <v>71</v>
      </c>
      <c r="C30" s="43">
        <v>5</v>
      </c>
      <c r="D30" s="44">
        <v>1.6E-2</v>
      </c>
      <c r="E30" s="44">
        <v>0.05</v>
      </c>
      <c r="F30" s="44">
        <v>0.16</v>
      </c>
      <c r="G30" s="44">
        <v>0.5</v>
      </c>
      <c r="H30" s="44">
        <v>1.6</v>
      </c>
      <c r="I30" s="35"/>
      <c r="J30" s="44">
        <v>5</v>
      </c>
      <c r="K30" s="35"/>
      <c r="L30" s="44">
        <v>16</v>
      </c>
      <c r="M30" s="37">
        <v>5.0000000000000001E-3</v>
      </c>
      <c r="N30" s="37">
        <v>0.01</v>
      </c>
      <c r="O30" s="37">
        <v>1.7000000000000001E-2</v>
      </c>
      <c r="P30" s="37">
        <v>3.4000000000000002E-2</v>
      </c>
      <c r="Q30" s="37">
        <v>5.3999999999999999E-2</v>
      </c>
      <c r="R30" s="37">
        <v>0.18</v>
      </c>
      <c r="S30" s="37">
        <v>0.36</v>
      </c>
      <c r="T30" s="37">
        <v>1.3</v>
      </c>
      <c r="U30" s="37">
        <v>2</v>
      </c>
      <c r="V30" s="37">
        <v>13</v>
      </c>
      <c r="W30" s="38">
        <v>1.5</v>
      </c>
      <c r="X30" s="39"/>
      <c r="Y30" s="40"/>
      <c r="Z30" s="40"/>
      <c r="AA30" s="40"/>
      <c r="AB30" s="40"/>
      <c r="AC30" s="41"/>
    </row>
    <row r="31" spans="1:29" s="3" customFormat="1" ht="12" x14ac:dyDescent="0.2">
      <c r="A31" s="33">
        <v>3</v>
      </c>
      <c r="B31" s="45" t="s">
        <v>71</v>
      </c>
      <c r="C31" s="34">
        <v>3</v>
      </c>
      <c r="D31" s="35"/>
      <c r="E31" s="35"/>
      <c r="F31" s="35"/>
      <c r="G31" s="35"/>
      <c r="H31" s="35"/>
      <c r="I31" s="35"/>
      <c r="J31" s="35"/>
      <c r="K31" s="35"/>
      <c r="L31" s="35"/>
      <c r="M31" s="37">
        <v>5.0000000000000001E-3</v>
      </c>
      <c r="N31" s="37">
        <v>0.01</v>
      </c>
      <c r="O31" s="37">
        <v>1.7000000000000001E-2</v>
      </c>
      <c r="P31" s="37">
        <v>3.4000000000000002E-2</v>
      </c>
      <c r="Q31" s="37">
        <v>5.3999999999999999E-2</v>
      </c>
      <c r="R31" s="37">
        <v>0.15</v>
      </c>
      <c r="S31" s="37">
        <v>0.3</v>
      </c>
      <c r="T31" s="37">
        <v>0.95</v>
      </c>
      <c r="U31" s="37">
        <v>2</v>
      </c>
      <c r="V31" s="37">
        <v>9.4</v>
      </c>
      <c r="W31" s="38">
        <v>1.3</v>
      </c>
      <c r="X31" s="39"/>
      <c r="Y31" s="40"/>
      <c r="Z31" s="40"/>
      <c r="AA31" s="40"/>
      <c r="AB31" s="40"/>
      <c r="AC31" s="41"/>
    </row>
    <row r="32" spans="1:29" s="3" customFormat="1" ht="12" x14ac:dyDescent="0.2">
      <c r="A32" s="42">
        <v>2</v>
      </c>
      <c r="B32" s="45" t="s">
        <v>71</v>
      </c>
      <c r="C32" s="43">
        <v>2</v>
      </c>
      <c r="D32" s="44">
        <v>1.2E-2</v>
      </c>
      <c r="E32" s="44">
        <v>0.04</v>
      </c>
      <c r="F32" s="44">
        <v>0.12</v>
      </c>
      <c r="G32" s="44">
        <v>0.4</v>
      </c>
      <c r="H32" s="44">
        <v>1.2</v>
      </c>
      <c r="I32" s="35"/>
      <c r="J32" s="44">
        <v>4</v>
      </c>
      <c r="K32" s="35"/>
      <c r="L32" s="44">
        <v>12</v>
      </c>
      <c r="M32" s="37">
        <v>5.0000000000000001E-3</v>
      </c>
      <c r="N32" s="37">
        <v>0.01</v>
      </c>
      <c r="O32" s="37">
        <v>1.7000000000000001E-2</v>
      </c>
      <c r="P32" s="37">
        <v>3.4000000000000002E-2</v>
      </c>
      <c r="Q32" s="37">
        <v>5.3999999999999999E-2</v>
      </c>
      <c r="R32" s="37">
        <v>0.13</v>
      </c>
      <c r="S32" s="37">
        <v>0.26</v>
      </c>
      <c r="T32" s="37">
        <v>0.75</v>
      </c>
      <c r="U32" s="37">
        <v>2</v>
      </c>
      <c r="V32" s="37">
        <v>7</v>
      </c>
      <c r="W32" s="38">
        <v>1.1000000000000001</v>
      </c>
      <c r="X32" s="39"/>
      <c r="Y32" s="40"/>
      <c r="Z32" s="40"/>
      <c r="AA32" s="40"/>
      <c r="AB32" s="40"/>
      <c r="AC32" s="41"/>
    </row>
    <row r="33" spans="1:29" s="3" customFormat="1" ht="12" x14ac:dyDescent="0.2">
      <c r="A33" s="42">
        <v>1</v>
      </c>
      <c r="B33" s="45" t="s">
        <v>71</v>
      </c>
      <c r="C33" s="43">
        <v>1</v>
      </c>
      <c r="D33" s="44">
        <v>0.01</v>
      </c>
      <c r="E33" s="44">
        <v>0.03</v>
      </c>
      <c r="F33" s="44">
        <v>0.1</v>
      </c>
      <c r="G33" s="44">
        <v>0.3</v>
      </c>
      <c r="H33" s="44">
        <v>1</v>
      </c>
      <c r="I33" s="35"/>
      <c r="J33" s="44">
        <v>3</v>
      </c>
      <c r="K33" s="35"/>
      <c r="L33" s="44">
        <v>10</v>
      </c>
      <c r="M33" s="37">
        <v>5.0000000000000001E-3</v>
      </c>
      <c r="N33" s="37">
        <v>0.01</v>
      </c>
      <c r="O33" s="37">
        <v>1.7000000000000001E-2</v>
      </c>
      <c r="P33" s="37">
        <v>3.4000000000000002E-2</v>
      </c>
      <c r="Q33" s="37">
        <v>5.3999999999999999E-2</v>
      </c>
      <c r="R33" s="37">
        <v>0.1</v>
      </c>
      <c r="S33" s="37">
        <v>0.2</v>
      </c>
      <c r="T33" s="37">
        <v>0.5</v>
      </c>
      <c r="U33" s="37">
        <v>2</v>
      </c>
      <c r="V33" s="37">
        <v>4.5</v>
      </c>
      <c r="W33" s="38">
        <v>0.9</v>
      </c>
      <c r="X33" s="39"/>
      <c r="Y33" s="40"/>
      <c r="Z33" s="40"/>
      <c r="AA33" s="40"/>
      <c r="AB33" s="40"/>
      <c r="AC33" s="41"/>
    </row>
    <row r="34" spans="1:29" s="3" customFormat="1" ht="12" x14ac:dyDescent="0.2">
      <c r="A34" s="42">
        <v>500</v>
      </c>
      <c r="B34" s="45" t="s">
        <v>33</v>
      </c>
      <c r="C34" s="43">
        <v>0.5</v>
      </c>
      <c r="D34" s="44">
        <v>8.0000000000000002E-3</v>
      </c>
      <c r="E34" s="44">
        <v>2.5000000000000001E-2</v>
      </c>
      <c r="F34" s="44">
        <v>0.08</v>
      </c>
      <c r="G34" s="44">
        <v>0.25</v>
      </c>
      <c r="H34" s="44">
        <v>0.8</v>
      </c>
      <c r="I34" s="35"/>
      <c r="J34" s="44">
        <v>2.5</v>
      </c>
      <c r="K34" s="35"/>
      <c r="L34" s="35"/>
      <c r="M34" s="37">
        <v>2E-3</v>
      </c>
      <c r="N34" s="37">
        <v>3.0000000000000001E-3</v>
      </c>
      <c r="O34" s="37">
        <v>5.0000000000000001E-3</v>
      </c>
      <c r="P34" s="37">
        <v>0.01</v>
      </c>
      <c r="Q34" s="37">
        <v>2.5000000000000001E-2</v>
      </c>
      <c r="R34" s="37">
        <v>0.08</v>
      </c>
      <c r="S34" s="37">
        <v>0.16</v>
      </c>
      <c r="T34" s="37">
        <v>0.38</v>
      </c>
      <c r="U34" s="37">
        <v>1</v>
      </c>
      <c r="V34" s="37">
        <v>3</v>
      </c>
      <c r="W34" s="38">
        <v>0.72</v>
      </c>
      <c r="X34" s="39"/>
      <c r="Y34" s="40"/>
      <c r="Z34" s="40"/>
      <c r="AA34" s="40"/>
      <c r="AB34" s="40"/>
      <c r="AC34" s="41"/>
    </row>
    <row r="35" spans="1:29" s="3" customFormat="1" ht="12" x14ac:dyDescent="0.2">
      <c r="A35" s="33">
        <v>300</v>
      </c>
      <c r="B35" s="45" t="s">
        <v>33</v>
      </c>
      <c r="C35" s="34">
        <v>0.3</v>
      </c>
      <c r="D35" s="35"/>
      <c r="E35" s="35"/>
      <c r="F35" s="35"/>
      <c r="G35" s="35"/>
      <c r="H35" s="35"/>
      <c r="I35" s="35"/>
      <c r="J35" s="35"/>
      <c r="K35" s="35"/>
      <c r="L35" s="35"/>
      <c r="M35" s="37">
        <v>2E-3</v>
      </c>
      <c r="N35" s="37">
        <v>3.0000000000000001E-3</v>
      </c>
      <c r="O35" s="37">
        <v>5.0000000000000001E-3</v>
      </c>
      <c r="P35" s="37">
        <v>0.01</v>
      </c>
      <c r="Q35" s="37">
        <v>2.5000000000000001E-2</v>
      </c>
      <c r="R35" s="37">
        <v>7.0000000000000007E-2</v>
      </c>
      <c r="S35" s="37">
        <v>0.14000000000000001</v>
      </c>
      <c r="T35" s="37">
        <v>0.3</v>
      </c>
      <c r="U35" s="37">
        <v>1</v>
      </c>
      <c r="V35" s="37">
        <v>2.2000000000000002</v>
      </c>
      <c r="W35" s="38">
        <v>0.61</v>
      </c>
      <c r="X35" s="39"/>
      <c r="Y35" s="40"/>
      <c r="Z35" s="40"/>
      <c r="AA35" s="40"/>
      <c r="AB35" s="40"/>
      <c r="AC35" s="41"/>
    </row>
    <row r="36" spans="1:29" s="3" customFormat="1" ht="12" x14ac:dyDescent="0.2">
      <c r="A36" s="42">
        <v>200</v>
      </c>
      <c r="B36" s="45" t="s">
        <v>33</v>
      </c>
      <c r="C36" s="43">
        <v>0.2</v>
      </c>
      <c r="D36" s="44">
        <v>6.0000000000000001E-3</v>
      </c>
      <c r="E36" s="44">
        <v>0.02</v>
      </c>
      <c r="F36" s="44">
        <v>0.06</v>
      </c>
      <c r="G36" s="44">
        <v>0.2</v>
      </c>
      <c r="H36" s="44">
        <v>0.6</v>
      </c>
      <c r="I36" s="35"/>
      <c r="J36" s="44">
        <v>2</v>
      </c>
      <c r="K36" s="35"/>
      <c r="L36" s="35"/>
      <c r="M36" s="37">
        <v>2E-3</v>
      </c>
      <c r="N36" s="37">
        <v>3.0000000000000001E-3</v>
      </c>
      <c r="O36" s="37">
        <v>5.0000000000000001E-3</v>
      </c>
      <c r="P36" s="37">
        <v>0.01</v>
      </c>
      <c r="Q36" s="37">
        <v>2.5000000000000001E-2</v>
      </c>
      <c r="R36" s="37">
        <v>0.06</v>
      </c>
      <c r="S36" s="37">
        <v>0.12</v>
      </c>
      <c r="T36" s="37">
        <v>0.26</v>
      </c>
      <c r="U36" s="37">
        <v>1</v>
      </c>
      <c r="V36" s="37">
        <v>1.8</v>
      </c>
      <c r="W36" s="38">
        <v>0.54</v>
      </c>
      <c r="X36" s="39"/>
      <c r="Y36" s="40"/>
      <c r="Z36" s="40"/>
      <c r="AA36" s="40"/>
      <c r="AB36" s="40"/>
      <c r="AC36" s="41"/>
    </row>
    <row r="37" spans="1:29" s="3" customFormat="1" ht="12" x14ac:dyDescent="0.2">
      <c r="A37" s="42">
        <v>100</v>
      </c>
      <c r="B37" s="45" t="s">
        <v>33</v>
      </c>
      <c r="C37" s="43">
        <v>0.1</v>
      </c>
      <c r="D37" s="44">
        <v>5.0000000000000001E-3</v>
      </c>
      <c r="E37" s="44">
        <v>1.6E-2</v>
      </c>
      <c r="F37" s="44">
        <v>0.05</v>
      </c>
      <c r="G37" s="44">
        <v>0.16</v>
      </c>
      <c r="H37" s="44">
        <v>0.5</v>
      </c>
      <c r="I37" s="35"/>
      <c r="J37" s="44">
        <v>1.6</v>
      </c>
      <c r="K37" s="35"/>
      <c r="L37" s="35"/>
      <c r="M37" s="37">
        <v>2E-3</v>
      </c>
      <c r="N37" s="37">
        <v>3.0000000000000001E-3</v>
      </c>
      <c r="O37" s="37">
        <v>5.0000000000000001E-3</v>
      </c>
      <c r="P37" s="37">
        <v>0.01</v>
      </c>
      <c r="Q37" s="37">
        <v>2.5000000000000001E-2</v>
      </c>
      <c r="R37" s="37">
        <v>0.05</v>
      </c>
      <c r="S37" s="37">
        <v>0.1</v>
      </c>
      <c r="T37" s="37">
        <v>0.2</v>
      </c>
      <c r="U37" s="37">
        <v>1</v>
      </c>
      <c r="V37" s="37">
        <v>1.2</v>
      </c>
      <c r="W37" s="38">
        <v>0.43</v>
      </c>
      <c r="X37" s="39"/>
      <c r="Y37" s="40"/>
      <c r="Z37" s="40"/>
      <c r="AA37" s="40"/>
      <c r="AB37" s="40"/>
      <c r="AC37" s="41"/>
    </row>
    <row r="38" spans="1:29" s="3" customFormat="1" ht="12" x14ac:dyDescent="0.2">
      <c r="A38" s="42">
        <v>50</v>
      </c>
      <c r="B38" s="45" t="s">
        <v>33</v>
      </c>
      <c r="C38" s="43">
        <v>0.05</v>
      </c>
      <c r="D38" s="44">
        <v>4.0000000000000001E-3</v>
      </c>
      <c r="E38" s="44">
        <v>1.2E-2</v>
      </c>
      <c r="F38" s="44">
        <v>0.04</v>
      </c>
      <c r="G38" s="44">
        <v>0.12</v>
      </c>
      <c r="H38" s="44">
        <v>0.4</v>
      </c>
      <c r="I38" s="35"/>
      <c r="J38" s="35"/>
      <c r="K38" s="35"/>
      <c r="L38" s="35"/>
      <c r="M38" s="37">
        <v>2E-3</v>
      </c>
      <c r="N38" s="37">
        <v>3.0000000000000001E-3</v>
      </c>
      <c r="O38" s="37">
        <v>5.0000000000000001E-3</v>
      </c>
      <c r="P38" s="37">
        <v>0.01</v>
      </c>
      <c r="Q38" s="37">
        <v>1.4E-2</v>
      </c>
      <c r="R38" s="37">
        <v>4.2000000000000003E-2</v>
      </c>
      <c r="S38" s="37">
        <v>8.5000000000000006E-2</v>
      </c>
      <c r="T38" s="37">
        <v>0.16</v>
      </c>
      <c r="U38" s="37"/>
      <c r="V38" s="37">
        <v>0.88</v>
      </c>
      <c r="W38" s="38">
        <v>0.35</v>
      </c>
      <c r="X38" s="39"/>
      <c r="Y38" s="40"/>
      <c r="Z38" s="40"/>
      <c r="AA38" s="40"/>
      <c r="AB38" s="40"/>
      <c r="AC38" s="41"/>
    </row>
    <row r="39" spans="1:29" s="3" customFormat="1" ht="12" x14ac:dyDescent="0.2">
      <c r="A39" s="33">
        <v>30</v>
      </c>
      <c r="B39" s="45" t="s">
        <v>33</v>
      </c>
      <c r="C39" s="34">
        <v>0.03</v>
      </c>
      <c r="D39" s="35"/>
      <c r="E39" s="35"/>
      <c r="F39" s="35"/>
      <c r="G39" s="35"/>
      <c r="H39" s="35"/>
      <c r="I39" s="35"/>
      <c r="J39" s="35"/>
      <c r="K39" s="35"/>
      <c r="L39" s="35"/>
      <c r="M39" s="37">
        <v>2E-3</v>
      </c>
      <c r="N39" s="37">
        <v>3.0000000000000001E-3</v>
      </c>
      <c r="O39" s="37">
        <v>5.0000000000000001E-3</v>
      </c>
      <c r="P39" s="37">
        <v>0.01</v>
      </c>
      <c r="Q39" s="37">
        <v>1.4E-2</v>
      </c>
      <c r="R39" s="37">
        <v>3.7999999999999999E-2</v>
      </c>
      <c r="S39" s="37">
        <v>7.4999999999999997E-2</v>
      </c>
      <c r="T39" s="37">
        <v>0.14000000000000001</v>
      </c>
      <c r="U39" s="37"/>
      <c r="V39" s="37">
        <v>0.68</v>
      </c>
      <c r="W39" s="38">
        <v>0.3</v>
      </c>
      <c r="X39" s="39"/>
      <c r="Y39" s="40"/>
      <c r="Z39" s="40"/>
      <c r="AA39" s="40"/>
      <c r="AB39" s="40"/>
      <c r="AC39" s="41"/>
    </row>
    <row r="40" spans="1:29" s="3" customFormat="1" ht="12" x14ac:dyDescent="0.2">
      <c r="A40" s="42">
        <v>20</v>
      </c>
      <c r="B40" s="45" t="s">
        <v>33</v>
      </c>
      <c r="C40" s="43">
        <v>0.02</v>
      </c>
      <c r="D40" s="44">
        <v>3.0000000000000001E-3</v>
      </c>
      <c r="E40" s="44">
        <v>0.01</v>
      </c>
      <c r="F40" s="44">
        <v>0.03</v>
      </c>
      <c r="G40" s="44">
        <v>0.1</v>
      </c>
      <c r="H40" s="44">
        <v>0.3</v>
      </c>
      <c r="I40" s="35"/>
      <c r="J40" s="35"/>
      <c r="K40" s="35"/>
      <c r="L40" s="35"/>
      <c r="M40" s="37">
        <v>2E-3</v>
      </c>
      <c r="N40" s="37">
        <v>3.0000000000000001E-3</v>
      </c>
      <c r="O40" s="37">
        <v>5.0000000000000001E-3</v>
      </c>
      <c r="P40" s="37">
        <v>0.01</v>
      </c>
      <c r="Q40" s="37">
        <v>1.4E-2</v>
      </c>
      <c r="R40" s="37">
        <v>3.5000000000000003E-2</v>
      </c>
      <c r="S40" s="37">
        <v>7.0000000000000007E-2</v>
      </c>
      <c r="T40" s="37">
        <v>0.12</v>
      </c>
      <c r="U40" s="37"/>
      <c r="V40" s="37">
        <v>0.56000000000000005</v>
      </c>
      <c r="W40" s="38">
        <v>0.26</v>
      </c>
      <c r="X40" s="39"/>
      <c r="Y40" s="40"/>
      <c r="Z40" s="40"/>
      <c r="AA40" s="40"/>
      <c r="AB40" s="40"/>
      <c r="AC40" s="41"/>
    </row>
    <row r="41" spans="1:29" s="3" customFormat="1" ht="12" x14ac:dyDescent="0.2">
      <c r="A41" s="42">
        <v>10</v>
      </c>
      <c r="B41" s="45" t="s">
        <v>33</v>
      </c>
      <c r="C41" s="43">
        <v>0.01</v>
      </c>
      <c r="D41" s="44">
        <v>3.0000000000000001E-3</v>
      </c>
      <c r="E41" s="44">
        <v>8.0000000000000002E-3</v>
      </c>
      <c r="F41" s="44">
        <v>2.5000000000000001E-2</v>
      </c>
      <c r="G41" s="44">
        <v>0.08</v>
      </c>
      <c r="H41" s="44">
        <v>0.25</v>
      </c>
      <c r="I41" s="35"/>
      <c r="J41" s="35"/>
      <c r="K41" s="35"/>
      <c r="L41" s="35"/>
      <c r="M41" s="37">
        <v>2E-3</v>
      </c>
      <c r="N41" s="37">
        <v>3.0000000000000001E-3</v>
      </c>
      <c r="O41" s="37">
        <v>5.0000000000000001E-3</v>
      </c>
      <c r="P41" s="37">
        <v>0.01</v>
      </c>
      <c r="Q41" s="37">
        <v>1.4E-2</v>
      </c>
      <c r="R41" s="37">
        <v>0.03</v>
      </c>
      <c r="S41" s="37">
        <v>0.06</v>
      </c>
      <c r="T41" s="37">
        <v>0.1</v>
      </c>
      <c r="U41" s="37"/>
      <c r="V41" s="37">
        <v>0.4</v>
      </c>
      <c r="W41" s="38">
        <v>0.21</v>
      </c>
      <c r="X41" s="39"/>
      <c r="Y41" s="40"/>
      <c r="Z41" s="40"/>
      <c r="AA41" s="40"/>
      <c r="AB41" s="40"/>
      <c r="AC41" s="41"/>
    </row>
    <row r="42" spans="1:29" s="3" customFormat="1" ht="12" x14ac:dyDescent="0.2">
      <c r="A42" s="42">
        <v>5</v>
      </c>
      <c r="B42" s="45" t="s">
        <v>33</v>
      </c>
      <c r="C42" s="43">
        <v>5.0000000000000001E-3</v>
      </c>
      <c r="D42" s="44">
        <v>3.0000000000000001E-3</v>
      </c>
      <c r="E42" s="44">
        <v>6.0000000000000001E-3</v>
      </c>
      <c r="F42" s="44">
        <v>0.02</v>
      </c>
      <c r="G42" s="44">
        <v>0.06</v>
      </c>
      <c r="H42" s="44">
        <v>0.2</v>
      </c>
      <c r="I42" s="35"/>
      <c r="J42" s="35"/>
      <c r="K42" s="35"/>
      <c r="L42" s="35"/>
      <c r="M42" s="37">
        <v>2E-3</v>
      </c>
      <c r="N42" s="37">
        <v>3.0000000000000001E-3</v>
      </c>
      <c r="O42" s="37">
        <v>5.0000000000000001E-3</v>
      </c>
      <c r="P42" s="37">
        <v>0.01</v>
      </c>
      <c r="Q42" s="37">
        <v>1.4E-2</v>
      </c>
      <c r="R42" s="37">
        <v>2.8000000000000001E-2</v>
      </c>
      <c r="S42" s="37">
        <v>5.5E-2</v>
      </c>
      <c r="T42" s="37">
        <v>0.08</v>
      </c>
      <c r="U42" s="37"/>
      <c r="V42" s="36"/>
      <c r="W42" s="38">
        <v>0.17</v>
      </c>
      <c r="X42" s="39"/>
      <c r="Y42" s="40"/>
      <c r="Z42" s="40"/>
      <c r="AA42" s="40"/>
      <c r="AB42" s="40"/>
      <c r="AC42" s="41"/>
    </row>
    <row r="43" spans="1:29" s="3" customFormat="1" ht="12" x14ac:dyDescent="0.2">
      <c r="A43" s="33">
        <v>3</v>
      </c>
      <c r="B43" s="45" t="s">
        <v>33</v>
      </c>
      <c r="C43" s="34">
        <v>3.0000000000000001E-3</v>
      </c>
      <c r="D43" s="35"/>
      <c r="E43" s="35"/>
      <c r="F43" s="35"/>
      <c r="G43" s="35"/>
      <c r="H43" s="35"/>
      <c r="I43" s="35"/>
      <c r="J43" s="35"/>
      <c r="K43" s="35"/>
      <c r="L43" s="35"/>
      <c r="M43" s="37">
        <v>2E-3</v>
      </c>
      <c r="N43" s="37">
        <v>3.0000000000000001E-3</v>
      </c>
      <c r="O43" s="37">
        <v>5.0000000000000001E-3</v>
      </c>
      <c r="P43" s="37">
        <v>0.01</v>
      </c>
      <c r="Q43" s="37">
        <v>1.4E-2</v>
      </c>
      <c r="R43" s="37">
        <v>2.5999999999999999E-2</v>
      </c>
      <c r="S43" s="37">
        <v>5.1999999999999998E-2</v>
      </c>
      <c r="T43" s="37">
        <v>7.0000000000000007E-2</v>
      </c>
      <c r="U43" s="37"/>
      <c r="V43" s="36"/>
      <c r="W43" s="38">
        <v>0.14000000000000001</v>
      </c>
      <c r="X43" s="39"/>
      <c r="Y43" s="40"/>
      <c r="Z43" s="40"/>
      <c r="AA43" s="40"/>
      <c r="AB43" s="40"/>
      <c r="AC43" s="41"/>
    </row>
    <row r="44" spans="1:29" s="3" customFormat="1" ht="12" x14ac:dyDescent="0.2">
      <c r="A44" s="42">
        <v>2</v>
      </c>
      <c r="B44" s="45" t="s">
        <v>33</v>
      </c>
      <c r="C44" s="43">
        <v>2E-3</v>
      </c>
      <c r="D44" s="44">
        <v>3.0000000000000001E-3</v>
      </c>
      <c r="E44" s="44">
        <v>6.0000000000000001E-3</v>
      </c>
      <c r="F44" s="44">
        <v>0.02</v>
      </c>
      <c r="G44" s="44">
        <v>0.06</v>
      </c>
      <c r="H44" s="44">
        <v>0.2</v>
      </c>
      <c r="I44" s="35"/>
      <c r="J44" s="35"/>
      <c r="K44" s="35"/>
      <c r="L44" s="35"/>
      <c r="M44" s="37">
        <v>2E-3</v>
      </c>
      <c r="N44" s="37">
        <v>3.0000000000000001E-3</v>
      </c>
      <c r="O44" s="37">
        <v>5.0000000000000001E-3</v>
      </c>
      <c r="P44" s="37">
        <v>0.01</v>
      </c>
      <c r="Q44" s="37">
        <v>1.4E-2</v>
      </c>
      <c r="R44" s="37">
        <v>2.5000000000000001E-2</v>
      </c>
      <c r="S44" s="37">
        <v>0.05</v>
      </c>
      <c r="T44" s="37">
        <v>0.06</v>
      </c>
      <c r="U44" s="37"/>
      <c r="V44" s="36"/>
      <c r="W44" s="38">
        <v>0.12</v>
      </c>
      <c r="X44" s="39"/>
      <c r="Y44" s="40"/>
      <c r="Z44" s="40"/>
      <c r="AA44" s="40"/>
      <c r="AB44" s="40"/>
      <c r="AC44" s="41"/>
    </row>
    <row r="45" spans="1:29" s="3" customFormat="1" ht="12" x14ac:dyDescent="0.2">
      <c r="A45" s="47">
        <v>1</v>
      </c>
      <c r="B45" s="45" t="s">
        <v>33</v>
      </c>
      <c r="C45" s="48">
        <v>1E-3</v>
      </c>
      <c r="D45" s="49">
        <v>3.0000000000000001E-3</v>
      </c>
      <c r="E45" s="49">
        <v>6.0000000000000001E-3</v>
      </c>
      <c r="F45" s="49">
        <v>0.02</v>
      </c>
      <c r="G45" s="49">
        <v>0.06</v>
      </c>
      <c r="H45" s="49">
        <v>0.2</v>
      </c>
      <c r="I45" s="50"/>
      <c r="J45" s="50"/>
      <c r="K45" s="50"/>
      <c r="L45" s="50"/>
      <c r="M45" s="37">
        <v>2E-3</v>
      </c>
      <c r="N45" s="37">
        <v>3.0000000000000001E-3</v>
      </c>
      <c r="O45" s="51">
        <v>5.0000000000000001E-3</v>
      </c>
      <c r="P45" s="51">
        <v>0.01</v>
      </c>
      <c r="Q45" s="51">
        <v>1.4E-2</v>
      </c>
      <c r="R45" s="51">
        <v>2.5000000000000001E-2</v>
      </c>
      <c r="S45" s="51">
        <v>0.05</v>
      </c>
      <c r="T45" s="51">
        <v>0.05</v>
      </c>
      <c r="U45" s="51"/>
      <c r="V45" s="52"/>
      <c r="W45" s="53">
        <v>0.1</v>
      </c>
      <c r="X45" s="39"/>
      <c r="Y45" s="40"/>
      <c r="Z45" s="40"/>
      <c r="AA45" s="40"/>
      <c r="AB45" s="40"/>
      <c r="AC45" s="41"/>
    </row>
    <row r="46" spans="1:29" s="3" customFormat="1" ht="12" x14ac:dyDescent="0.2">
      <c r="A46" s="47">
        <v>500</v>
      </c>
      <c r="B46" s="54" t="s">
        <v>72</v>
      </c>
      <c r="C46" s="48">
        <v>5.0000000000000001E-4</v>
      </c>
      <c r="D46" s="50"/>
      <c r="E46" s="50"/>
      <c r="F46" s="50"/>
      <c r="G46" s="50"/>
      <c r="H46" s="50"/>
      <c r="I46" s="50"/>
      <c r="J46" s="50"/>
      <c r="K46" s="50"/>
      <c r="L46" s="50"/>
      <c r="M46" s="37">
        <v>2E-3</v>
      </c>
      <c r="N46" s="37">
        <v>3.0000000000000001E-3</v>
      </c>
      <c r="O46" s="51">
        <v>5.0000000000000001E-3</v>
      </c>
      <c r="P46" s="51">
        <v>0.01</v>
      </c>
      <c r="Q46" s="51">
        <v>1.4E-2</v>
      </c>
      <c r="R46" s="51">
        <v>2.5000000000000001E-2</v>
      </c>
      <c r="S46" s="51">
        <v>0.05</v>
      </c>
      <c r="T46" s="51">
        <v>0.05</v>
      </c>
      <c r="U46" s="51"/>
      <c r="V46" s="52"/>
      <c r="W46" s="55"/>
      <c r="X46" s="39"/>
      <c r="Y46" s="40"/>
      <c r="Z46" s="40"/>
      <c r="AA46" s="40"/>
      <c r="AB46" s="40"/>
      <c r="AC46" s="41"/>
    </row>
    <row r="47" spans="1:29" s="3" customFormat="1" ht="12" x14ac:dyDescent="0.2">
      <c r="A47" s="47">
        <v>300</v>
      </c>
      <c r="B47" s="54" t="s">
        <v>72</v>
      </c>
      <c r="C47" s="48">
        <v>2.9999999999999997E-4</v>
      </c>
      <c r="D47" s="50"/>
      <c r="E47" s="50"/>
      <c r="F47" s="50"/>
      <c r="G47" s="50"/>
      <c r="H47" s="50"/>
      <c r="I47" s="50"/>
      <c r="J47" s="50"/>
      <c r="K47" s="50"/>
      <c r="L47" s="50"/>
      <c r="M47" s="37">
        <v>2E-3</v>
      </c>
      <c r="N47" s="37">
        <v>3.0000000000000001E-3</v>
      </c>
      <c r="O47" s="51">
        <v>5.0000000000000001E-3</v>
      </c>
      <c r="P47" s="51">
        <v>0.01</v>
      </c>
      <c r="Q47" s="51">
        <v>1.4E-2</v>
      </c>
      <c r="R47" s="51">
        <v>2.5000000000000001E-2</v>
      </c>
      <c r="S47" s="52"/>
      <c r="T47" s="52"/>
      <c r="U47" s="52"/>
      <c r="V47" s="52"/>
      <c r="W47" s="55"/>
      <c r="X47" s="39"/>
      <c r="Y47" s="40"/>
      <c r="Z47" s="40"/>
      <c r="AA47" s="40"/>
      <c r="AB47" s="40"/>
      <c r="AC47" s="41"/>
    </row>
    <row r="48" spans="1:29" s="3" customFormat="1" ht="12" x14ac:dyDescent="0.2">
      <c r="A48" s="47">
        <v>200</v>
      </c>
      <c r="B48" s="54" t="s">
        <v>72</v>
      </c>
      <c r="C48" s="48">
        <v>2.0000000000000001E-4</v>
      </c>
      <c r="D48" s="50"/>
      <c r="E48" s="50"/>
      <c r="F48" s="50"/>
      <c r="G48" s="50"/>
      <c r="H48" s="50"/>
      <c r="I48" s="50"/>
      <c r="J48" s="50"/>
      <c r="K48" s="50"/>
      <c r="L48" s="50"/>
      <c r="M48" s="37">
        <v>2E-3</v>
      </c>
      <c r="N48" s="37">
        <v>3.0000000000000001E-3</v>
      </c>
      <c r="O48" s="51">
        <v>5.0000000000000001E-3</v>
      </c>
      <c r="P48" s="51">
        <v>0.01</v>
      </c>
      <c r="Q48" s="51">
        <v>1.4E-2</v>
      </c>
      <c r="R48" s="52"/>
      <c r="S48" s="52"/>
      <c r="T48" s="52"/>
      <c r="U48" s="52"/>
      <c r="V48" s="52"/>
      <c r="W48" s="55"/>
      <c r="X48" s="39"/>
      <c r="Y48" s="40"/>
      <c r="Z48" s="40"/>
      <c r="AA48" s="40"/>
      <c r="AB48" s="40"/>
      <c r="AC48" s="41"/>
    </row>
    <row r="49" spans="1:29" s="3" customFormat="1" ht="12" x14ac:dyDescent="0.2">
      <c r="A49" s="47">
        <v>100</v>
      </c>
      <c r="B49" s="54" t="s">
        <v>72</v>
      </c>
      <c r="C49" s="48">
        <v>1E-4</v>
      </c>
      <c r="D49" s="50"/>
      <c r="E49" s="50"/>
      <c r="F49" s="50"/>
      <c r="G49" s="50"/>
      <c r="H49" s="50"/>
      <c r="I49" s="50"/>
      <c r="J49" s="50"/>
      <c r="K49" s="50"/>
      <c r="L49" s="50"/>
      <c r="M49" s="37">
        <v>2E-3</v>
      </c>
      <c r="N49" s="37">
        <v>3.0000000000000001E-3</v>
      </c>
      <c r="O49" s="51">
        <v>5.0000000000000001E-3</v>
      </c>
      <c r="P49" s="51">
        <v>0.01</v>
      </c>
      <c r="Q49" s="52"/>
      <c r="R49" s="52"/>
      <c r="S49" s="52"/>
      <c r="T49" s="52"/>
      <c r="U49" s="52"/>
      <c r="V49" s="52"/>
      <c r="W49" s="55"/>
      <c r="X49" s="39"/>
      <c r="Y49" s="40"/>
      <c r="Z49" s="40"/>
      <c r="AA49" s="40"/>
      <c r="AB49" s="40"/>
      <c r="AC49" s="41"/>
    </row>
    <row r="50" spans="1:29" s="3" customFormat="1" ht="12.75" thickBot="1" x14ac:dyDescent="0.25">
      <c r="A50" s="56">
        <v>50</v>
      </c>
      <c r="B50" s="57" t="s">
        <v>72</v>
      </c>
      <c r="C50" s="58">
        <v>5.0000000000000002E-5</v>
      </c>
      <c r="D50" s="59"/>
      <c r="E50" s="59"/>
      <c r="F50" s="59"/>
      <c r="G50" s="59"/>
      <c r="H50" s="59"/>
      <c r="I50" s="59"/>
      <c r="J50" s="59"/>
      <c r="K50" s="59"/>
      <c r="L50" s="59"/>
      <c r="M50" s="60">
        <v>2E-3</v>
      </c>
      <c r="N50" s="60">
        <v>3.0000000000000001E-3</v>
      </c>
      <c r="O50" s="60">
        <v>5.0000000000000001E-3</v>
      </c>
      <c r="P50" s="61"/>
      <c r="Q50" s="61"/>
      <c r="R50" s="61"/>
      <c r="S50" s="61"/>
      <c r="T50" s="61"/>
      <c r="U50" s="61"/>
      <c r="V50" s="61"/>
      <c r="W50" s="62"/>
      <c r="X50" s="63"/>
      <c r="Y50" s="64"/>
      <c r="Z50" s="64"/>
      <c r="AA50" s="64"/>
      <c r="AB50" s="64"/>
      <c r="AC50" s="65"/>
    </row>
    <row r="51" spans="1:29" s="3" customFormat="1" ht="16.5" thickTop="1" x14ac:dyDescent="0.25">
      <c r="A51" s="91" t="s">
        <v>119</v>
      </c>
      <c r="B51" s="91"/>
      <c r="C51" s="91"/>
      <c r="D51" s="91"/>
      <c r="E51" s="91"/>
      <c r="F51" s="91"/>
      <c r="G51" s="91"/>
      <c r="H51" s="91"/>
      <c r="I51" s="91"/>
      <c r="J51" s="91"/>
      <c r="K51" s="91"/>
      <c r="L51" s="91"/>
      <c r="M51" s="91"/>
      <c r="N51" s="91"/>
      <c r="O51" s="91"/>
      <c r="P51" s="91"/>
      <c r="Q51" s="91"/>
      <c r="R51" s="91"/>
      <c r="S51" s="91"/>
      <c r="T51" s="91"/>
      <c r="U51" s="91"/>
      <c r="V51" s="91"/>
      <c r="W51" s="91"/>
      <c r="X51" s="2"/>
      <c r="Y51" s="2"/>
      <c r="Z51" s="2"/>
      <c r="AA51" s="2"/>
      <c r="AB51" s="2"/>
      <c r="AC51" s="2"/>
    </row>
  </sheetData>
  <sheetProtection formatCells="0" formatColumns="0" formatRows="0"/>
  <mergeCells count="5">
    <mergeCell ref="A1:W1"/>
    <mergeCell ref="D2:L2"/>
    <mergeCell ref="M2:V2"/>
    <mergeCell ref="X2:AB2"/>
    <mergeCell ref="A51:W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Software V&amp;V</vt:lpstr>
      <vt:lpstr>Revision Control</vt:lpstr>
      <vt:lpstr>Instructions</vt:lpstr>
      <vt:lpstr>Uncertainty Calculations</vt:lpstr>
      <vt:lpstr>MPE Table</vt:lpstr>
      <vt:lpstr>'Uncertainty Calculations'!Print_Area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Additional Uncertainty Calcs for Designs</dc:title>
  <dc:creator>Miller, Val R.</dc:creator>
  <cp:keywords>mass code, weighing designs, mass calibration, uncertainties</cp:keywords>
  <dc:description>developed as supplement for creating appropriate uncertainties for using with the mass code output data</dc:description>
  <cp:lastModifiedBy>Miller, Val R. (Fed)</cp:lastModifiedBy>
  <cp:lastPrinted>2015-04-27T17:43:05Z</cp:lastPrinted>
  <dcterms:created xsi:type="dcterms:W3CDTF">2015-02-02T20:17:49Z</dcterms:created>
  <dcterms:modified xsi:type="dcterms:W3CDTF">2018-08-23T14:59:45Z</dcterms:modified>
  <cp:category>mass calibration</cp:category>
</cp:coreProperties>
</file>